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120" windowWidth="8616" windowHeight="3036" activeTab="5"/>
  </bookViews>
  <sheets>
    <sheet name="帶動中小學社團" sheetId="4" r:id="rId1"/>
    <sheet name="服務性-特專" sheetId="11" r:id="rId2"/>
    <sheet name="服務性-專案" sheetId="10" r:id="rId3"/>
    <sheet name="全部的特專" sheetId="6" r:id="rId4"/>
    <sheet name="藝術音樂學術-專案" sheetId="8" r:id="rId5"/>
    <sheet name="藝術音樂學術-對外比賽" sheetId="9" r:id="rId6"/>
    <sheet name="休閒體能-專案" sheetId="12" r:id="rId7"/>
    <sheet name="休閒體能-對外比賽" sheetId="14" r:id="rId8"/>
    <sheet name="社團" sheetId="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xlnm.Print_Area" localSheetId="6">'休閒體能-專案'!$A$1:$K$393</definedName>
    <definedName name="_xlnm.Print_Area" localSheetId="7">'休閒體能-對外比賽'!$A$1:$M$141</definedName>
    <definedName name="_xlnm.Print_Area" localSheetId="1">'服務性-特專'!$A$1:$K$143</definedName>
    <definedName name="_xlnm.Print_Area" localSheetId="2">'服務性-專案'!$A$1:$K$97</definedName>
    <definedName name="_xlnm.Print_Area" localSheetId="0">帶動中小學社團!$A$1:$K$215</definedName>
    <definedName name="_xlnm.Print_Area" localSheetId="4">'藝術音樂學術-專案'!$A$1:$K$568</definedName>
    <definedName name="_xlnm.Print_Area" localSheetId="5">'藝術音樂學術-對外比賽'!$A$1:$M$41</definedName>
  </definedNames>
  <calcPr calcId="145621"/>
</workbook>
</file>

<file path=xl/calcChain.xml><?xml version="1.0" encoding="utf-8"?>
<calcChain xmlns="http://schemas.openxmlformats.org/spreadsheetml/2006/main">
  <c r="J58" i="14" l="1"/>
  <c r="J57" i="14"/>
  <c r="F426" i="8"/>
  <c r="G23" i="8"/>
  <c r="G22" i="8"/>
  <c r="G31" i="8"/>
  <c r="G30" i="8"/>
  <c r="G41" i="8"/>
  <c r="G40" i="8"/>
  <c r="G49" i="8"/>
  <c r="G48" i="8"/>
  <c r="G95" i="8"/>
  <c r="G94" i="8"/>
  <c r="G107" i="8"/>
  <c r="G106" i="8"/>
  <c r="G137" i="8"/>
  <c r="G136" i="8"/>
  <c r="G154" i="8"/>
  <c r="G155" i="8"/>
  <c r="G167" i="8"/>
  <c r="G166" i="8"/>
  <c r="G191" i="8"/>
  <c r="G190" i="8"/>
  <c r="G212" i="8"/>
  <c r="G211" i="8"/>
  <c r="G227" i="8"/>
  <c r="G226" i="8"/>
  <c r="G244" i="8"/>
  <c r="G243" i="8"/>
  <c r="G296" i="8"/>
  <c r="G297" i="8"/>
  <c r="G312" i="8"/>
  <c r="G311" i="8"/>
  <c r="G439" i="8"/>
  <c r="G438" i="8"/>
  <c r="G449" i="8"/>
  <c r="G448" i="8"/>
  <c r="G539" i="8"/>
  <c r="G538" i="8"/>
  <c r="G568" i="8"/>
  <c r="G567" i="8"/>
  <c r="F59" i="6"/>
  <c r="L132" i="14" l="1"/>
  <c r="L127" i="14" s="1"/>
  <c r="L107" i="14"/>
  <c r="L100" i="14" s="1"/>
  <c r="L79" i="14"/>
  <c r="L70" i="14" s="1"/>
  <c r="J182" i="4" l="1"/>
  <c r="J167" i="4" s="1"/>
  <c r="J164" i="4"/>
  <c r="J152" i="4"/>
  <c r="J147" i="4" s="1"/>
  <c r="J392" i="12" l="1"/>
  <c r="J383" i="12" s="1"/>
  <c r="J332" i="12"/>
  <c r="J327" i="12" s="1"/>
  <c r="J304" i="12"/>
  <c r="J291" i="12" s="1"/>
  <c r="J288" i="12"/>
  <c r="J277" i="12"/>
  <c r="J274" i="12"/>
  <c r="J269" i="12" s="1"/>
  <c r="J253" i="12"/>
  <c r="J248" i="12" s="1"/>
  <c r="J192" i="12"/>
  <c r="J179" i="12" s="1"/>
  <c r="J176" i="12"/>
  <c r="J163" i="12" s="1"/>
  <c r="J57" i="12"/>
  <c r="J50" i="12" s="1"/>
  <c r="J47" i="12"/>
  <c r="J42" i="12" s="1"/>
  <c r="J39" i="12"/>
  <c r="J101" i="11"/>
  <c r="J92" i="11" s="1"/>
  <c r="G102" i="11"/>
  <c r="G101" i="11"/>
  <c r="G97" i="10"/>
  <c r="G96" i="10"/>
  <c r="J96" i="10"/>
  <c r="J91" i="10" s="1"/>
  <c r="F96" i="10"/>
  <c r="B91" i="10"/>
  <c r="G89" i="11"/>
  <c r="G88" i="11"/>
  <c r="J88" i="11"/>
  <c r="J27" i="10"/>
  <c r="G28" i="10"/>
  <c r="G27" i="10"/>
  <c r="G45" i="11"/>
  <c r="G44" i="11"/>
  <c r="J44" i="11"/>
  <c r="G15" i="10"/>
  <c r="G14" i="10"/>
  <c r="J10" i="11"/>
  <c r="J142" i="11"/>
  <c r="J131" i="11" s="1"/>
  <c r="G143" i="11"/>
  <c r="G142" i="11"/>
  <c r="J87" i="10"/>
  <c r="G88" i="10"/>
  <c r="G87" i="10"/>
  <c r="F142" i="11"/>
  <c r="B131" i="11"/>
  <c r="J127" i="11"/>
  <c r="J118" i="11" s="1"/>
  <c r="G128" i="11"/>
  <c r="G127" i="11"/>
  <c r="G66" i="10"/>
  <c r="G65" i="10"/>
  <c r="F127" i="11"/>
  <c r="B118" i="11"/>
  <c r="B105" i="11"/>
  <c r="F114" i="11"/>
  <c r="G114" i="11"/>
  <c r="J114" i="11"/>
  <c r="J105" i="11" s="1"/>
  <c r="G115" i="11"/>
  <c r="J14" i="10"/>
  <c r="F101" i="11"/>
  <c r="B92" i="11"/>
  <c r="J72" i="11"/>
  <c r="J76" i="10"/>
  <c r="J69" i="10" s="1"/>
  <c r="J65" i="10"/>
  <c r="J60" i="10" s="1"/>
  <c r="F65" i="10"/>
  <c r="J57" i="10"/>
  <c r="J46" i="10" s="1"/>
  <c r="F57" i="10"/>
  <c r="J43" i="10"/>
  <c r="J141" i="14"/>
  <c r="L140" i="14"/>
  <c r="L135" i="14" s="1"/>
  <c r="J140" i="14"/>
  <c r="B135" i="14"/>
  <c r="B127" i="14"/>
  <c r="J125" i="14"/>
  <c r="L124" i="14"/>
  <c r="L119" i="14" s="1"/>
  <c r="J124" i="14"/>
  <c r="B119" i="14"/>
  <c r="J116" i="14"/>
  <c r="L115" i="14"/>
  <c r="L110" i="14" s="1"/>
  <c r="J115" i="14"/>
  <c r="B110" i="14"/>
  <c r="B100" i="14"/>
  <c r="B90" i="14"/>
  <c r="J88" i="14"/>
  <c r="L87" i="14"/>
  <c r="L82" i="14" s="1"/>
  <c r="J87" i="14"/>
  <c r="B82" i="14"/>
  <c r="B70" i="14"/>
  <c r="J67" i="14"/>
  <c r="L66" i="14"/>
  <c r="L61" i="14" s="1"/>
  <c r="J66" i="14"/>
  <c r="B61" i="14"/>
  <c r="L57" i="14"/>
  <c r="L48" i="14" s="1"/>
  <c r="D57" i="14"/>
  <c r="B48" i="14"/>
  <c r="J45" i="14"/>
  <c r="L44" i="14"/>
  <c r="L39" i="14" s="1"/>
  <c r="J44" i="14"/>
  <c r="B39" i="14"/>
  <c r="J37" i="14"/>
  <c r="L36" i="14"/>
  <c r="L29" i="14" s="1"/>
  <c r="J36" i="14"/>
  <c r="B29" i="14"/>
  <c r="G393" i="12"/>
  <c r="G392" i="12"/>
  <c r="F392" i="12"/>
  <c r="B383" i="12"/>
  <c r="G380" i="12"/>
  <c r="G379" i="12"/>
  <c r="F379" i="12"/>
  <c r="J375" i="12"/>
  <c r="J371" i="12"/>
  <c r="J379" i="12" s="1"/>
  <c r="J368" i="12" s="1"/>
  <c r="B368" i="12"/>
  <c r="G365" i="12"/>
  <c r="G364" i="12"/>
  <c r="F364" i="12"/>
  <c r="J362" i="12"/>
  <c r="J358" i="12"/>
  <c r="J354" i="12"/>
  <c r="B351" i="12"/>
  <c r="F347" i="12"/>
  <c r="J343" i="12"/>
  <c r="J347" i="12" s="1"/>
  <c r="J336" i="12" s="1"/>
  <c r="B336" i="12"/>
  <c r="F332" i="12"/>
  <c r="B327" i="12"/>
  <c r="F324" i="12"/>
  <c r="J320" i="12"/>
  <c r="J324" i="12" s="1"/>
  <c r="J315" i="12" s="1"/>
  <c r="B315" i="12"/>
  <c r="F312" i="12"/>
  <c r="J310" i="12"/>
  <c r="J312" i="12" s="1"/>
  <c r="J307" i="12" s="1"/>
  <c r="B307" i="12"/>
  <c r="F304" i="12"/>
  <c r="B291" i="12"/>
  <c r="G289" i="12"/>
  <c r="G288" i="12"/>
  <c r="F288" i="12"/>
  <c r="B277" i="12"/>
  <c r="F274" i="12"/>
  <c r="B269" i="12"/>
  <c r="F265" i="12"/>
  <c r="J261" i="12"/>
  <c r="J265" i="12" s="1"/>
  <c r="J256" i="12" s="1"/>
  <c r="B256" i="12"/>
  <c r="F253" i="12"/>
  <c r="B248" i="12"/>
  <c r="F245" i="12"/>
  <c r="J243" i="12"/>
  <c r="J245" i="12" s="1"/>
  <c r="B240" i="12"/>
  <c r="F237" i="12"/>
  <c r="J235" i="12"/>
  <c r="J233" i="12"/>
  <c r="B230" i="12"/>
  <c r="J226" i="12"/>
  <c r="J219" i="12" s="1"/>
  <c r="F226" i="12"/>
  <c r="B219" i="12"/>
  <c r="J215" i="12"/>
  <c r="J210" i="12" s="1"/>
  <c r="F215" i="12"/>
  <c r="B210" i="12"/>
  <c r="G207" i="12"/>
  <c r="G206" i="12"/>
  <c r="F206" i="12"/>
  <c r="J204" i="12"/>
  <c r="J200" i="12"/>
  <c r="B195" i="12"/>
  <c r="B179" i="12"/>
  <c r="F176" i="12"/>
  <c r="B163" i="12"/>
  <c r="G161" i="12"/>
  <c r="J160" i="12"/>
  <c r="J155" i="12" s="1"/>
  <c r="G160" i="12"/>
  <c r="F160" i="12"/>
  <c r="B155" i="12"/>
  <c r="D153" i="12"/>
  <c r="G215" i="4"/>
  <c r="J214" i="4"/>
  <c r="J205" i="4" s="1"/>
  <c r="G214" i="4"/>
  <c r="F214" i="4"/>
  <c r="B205" i="4"/>
  <c r="G202" i="4"/>
  <c r="J201" i="4"/>
  <c r="J196" i="4" s="1"/>
  <c r="G201" i="4"/>
  <c r="F201" i="4"/>
  <c r="B196" i="4"/>
  <c r="G193" i="4"/>
  <c r="J192" i="4"/>
  <c r="J187" i="4" s="1"/>
  <c r="G192" i="4"/>
  <c r="F192" i="4"/>
  <c r="B187" i="4"/>
  <c r="D185" i="4"/>
  <c r="G164" i="6"/>
  <c r="J163" i="6"/>
  <c r="G163" i="6"/>
  <c r="F163" i="6"/>
  <c r="J158" i="6"/>
  <c r="B158" i="6"/>
  <c r="G155" i="6"/>
  <c r="J154" i="6"/>
  <c r="J149" i="6" s="1"/>
  <c r="G154" i="6"/>
  <c r="F154" i="6"/>
  <c r="B149" i="6"/>
  <c r="G146" i="6"/>
  <c r="J145" i="6"/>
  <c r="J140" i="6" s="1"/>
  <c r="G145" i="6"/>
  <c r="F145" i="6"/>
  <c r="B140" i="6"/>
  <c r="G137" i="6"/>
  <c r="J136" i="6"/>
  <c r="J129" i="6" s="1"/>
  <c r="G136" i="6"/>
  <c r="F136" i="6"/>
  <c r="B129" i="6"/>
  <c r="G127" i="6"/>
  <c r="J126" i="6"/>
  <c r="J121" i="6" s="1"/>
  <c r="G126" i="6"/>
  <c r="F126" i="6"/>
  <c r="B121" i="6"/>
  <c r="G118" i="6"/>
  <c r="J117" i="6"/>
  <c r="J110" i="6" s="1"/>
  <c r="G117" i="6"/>
  <c r="F117" i="6"/>
  <c r="B110" i="6"/>
  <c r="D108" i="6"/>
  <c r="J206" i="12" l="1"/>
  <c r="J195" i="12" s="1"/>
  <c r="J364" i="12"/>
  <c r="J351" i="12" s="1"/>
  <c r="J237" i="12"/>
  <c r="J230" i="12" s="1"/>
  <c r="J240" i="12"/>
  <c r="G13" i="8" l="1"/>
  <c r="G12" i="8"/>
  <c r="F164" i="4"/>
  <c r="J157" i="4"/>
  <c r="B157" i="4"/>
  <c r="L24" i="14"/>
  <c r="L17" i="14" s="1"/>
  <c r="I24" i="14"/>
  <c r="L14" i="14"/>
  <c r="L3" i="14" s="1"/>
  <c r="B3" i="14"/>
  <c r="G151" i="12"/>
  <c r="J150" i="12"/>
  <c r="J143" i="12" s="1"/>
  <c r="I150" i="12"/>
  <c r="G150" i="12"/>
  <c r="F150" i="12"/>
  <c r="J139" i="12"/>
  <c r="J132" i="12" s="1"/>
  <c r="I139" i="12"/>
  <c r="J128" i="12"/>
  <c r="J117" i="12" s="1"/>
  <c r="I128" i="12"/>
  <c r="J113" i="12"/>
  <c r="J100" i="12" s="1"/>
  <c r="I113" i="12"/>
  <c r="J96" i="12"/>
  <c r="J83" i="12" s="1"/>
  <c r="I96" i="12"/>
  <c r="J79" i="12"/>
  <c r="J68" i="12" s="1"/>
  <c r="I79" i="12"/>
  <c r="J65" i="12"/>
  <c r="J60" i="12" s="1"/>
  <c r="I65" i="12"/>
  <c r="F65" i="12"/>
  <c r="B60" i="12"/>
  <c r="I57" i="12"/>
  <c r="I47" i="12"/>
  <c r="G40" i="12"/>
  <c r="J4" i="12"/>
  <c r="G39" i="12"/>
  <c r="F39" i="12"/>
  <c r="B4" i="12"/>
  <c r="G106" i="6"/>
  <c r="J105" i="6"/>
  <c r="J100" i="6" s="1"/>
  <c r="G105" i="6"/>
  <c r="F105" i="6"/>
  <c r="G97" i="6"/>
  <c r="J96" i="6"/>
  <c r="J91" i="6" s="1"/>
  <c r="G96" i="6"/>
  <c r="F96" i="6"/>
  <c r="B91" i="6"/>
  <c r="J87" i="6"/>
  <c r="J82" i="6" s="1"/>
  <c r="I87" i="6"/>
  <c r="F87" i="10"/>
  <c r="J80" i="10"/>
  <c r="B80" i="10"/>
  <c r="G77" i="10"/>
  <c r="G76" i="10"/>
  <c r="F76" i="10"/>
  <c r="B69" i="10"/>
  <c r="B60" i="10"/>
  <c r="G58" i="10"/>
  <c r="G57" i="10"/>
  <c r="B46" i="10"/>
  <c r="J75" i="11"/>
  <c r="F88" i="11"/>
  <c r="B75" i="11"/>
  <c r="G153" i="4"/>
  <c r="G152" i="4"/>
  <c r="F152" i="4"/>
  <c r="D145" i="4"/>
  <c r="B147" i="4"/>
  <c r="G73" i="11"/>
  <c r="J63" i="11"/>
  <c r="G72" i="11"/>
  <c r="F72" i="11"/>
  <c r="B63" i="11"/>
  <c r="F43" i="10"/>
  <c r="J30" i="10"/>
  <c r="G61" i="11"/>
  <c r="J60" i="11"/>
  <c r="J55" i="11" s="1"/>
  <c r="G60" i="11"/>
  <c r="F60" i="11"/>
  <c r="G53" i="11"/>
  <c r="J52" i="11"/>
  <c r="J47" i="11" s="1"/>
  <c r="G52" i="11"/>
  <c r="F52" i="11"/>
  <c r="B47" i="11"/>
  <c r="J13" i="11"/>
  <c r="F44" i="11"/>
  <c r="B13" i="11"/>
  <c r="J18" i="10"/>
  <c r="F27" i="10"/>
  <c r="B18" i="10"/>
  <c r="G11" i="11"/>
  <c r="J3" i="11"/>
  <c r="G10" i="11"/>
  <c r="F10" i="11"/>
  <c r="B3" i="11"/>
  <c r="D1" i="11"/>
  <c r="F14" i="10"/>
  <c r="J3" i="10"/>
  <c r="B3" i="10"/>
  <c r="D1" i="10"/>
  <c r="J166" i="8" l="1"/>
  <c r="J79" i="8"/>
  <c r="J81" i="8"/>
  <c r="J83" i="8"/>
  <c r="J77" i="8"/>
  <c r="F30" i="8"/>
  <c r="F18" i="8"/>
  <c r="J554" i="8"/>
  <c r="G555" i="8"/>
  <c r="G554" i="8"/>
  <c r="J524" i="8"/>
  <c r="G525" i="8"/>
  <c r="G524" i="8"/>
  <c r="G512" i="8"/>
  <c r="G501" i="8"/>
  <c r="G500" i="8"/>
  <c r="G484" i="8"/>
  <c r="G483" i="8"/>
  <c r="G468" i="8"/>
  <c r="J434" i="8"/>
  <c r="G427" i="8"/>
  <c r="G426" i="8"/>
  <c r="J420" i="8"/>
  <c r="J418" i="8"/>
  <c r="J416" i="8"/>
  <c r="J403" i="8"/>
  <c r="J395" i="8"/>
  <c r="G408" i="8"/>
  <c r="G407" i="8"/>
  <c r="J386" i="8"/>
  <c r="J380" i="8"/>
  <c r="J378" i="8"/>
  <c r="G389" i="8"/>
  <c r="G388" i="8"/>
  <c r="J367" i="8"/>
  <c r="J350" i="8"/>
  <c r="J348" i="8"/>
  <c r="J346" i="8"/>
  <c r="G359" i="8"/>
  <c r="G358" i="8"/>
  <c r="J331" i="8"/>
  <c r="J323" i="8"/>
  <c r="G324" i="8"/>
  <c r="G323" i="8"/>
  <c r="J309" i="8"/>
  <c r="J307" i="8"/>
  <c r="J294" i="8"/>
  <c r="J286" i="8"/>
  <c r="I47" i="6"/>
  <c r="J277" i="8"/>
  <c r="J275" i="8"/>
  <c r="J273" i="8"/>
  <c r="J269" i="8"/>
  <c r="G280" i="8"/>
  <c r="G279" i="8"/>
  <c r="J260" i="8"/>
  <c r="J254" i="8"/>
  <c r="B54" i="4"/>
  <c r="B62" i="4"/>
  <c r="G68" i="4"/>
  <c r="J67" i="4"/>
  <c r="J62" i="4" s="1"/>
  <c r="G67" i="4"/>
  <c r="F67" i="4"/>
  <c r="J131" i="4"/>
  <c r="J41" i="9"/>
  <c r="J40" i="9"/>
  <c r="D40" i="9"/>
  <c r="G40" i="9"/>
  <c r="H40" i="9"/>
  <c r="I40" i="9"/>
  <c r="L40" i="9"/>
  <c r="J27" i="9"/>
  <c r="L26" i="9"/>
  <c r="L21" i="9" s="1"/>
  <c r="J26" i="9"/>
  <c r="I26" i="9"/>
  <c r="H26" i="9"/>
  <c r="G26" i="9"/>
  <c r="D26" i="9"/>
  <c r="B21" i="9"/>
  <c r="I68" i="6"/>
  <c r="G60" i="6"/>
  <c r="G59" i="6"/>
  <c r="I59" i="6"/>
  <c r="J59" i="6"/>
  <c r="J50" i="6" s="1"/>
  <c r="B50" i="6"/>
  <c r="I8" i="6"/>
  <c r="I38" i="6"/>
  <c r="J426" i="8" l="1"/>
  <c r="J407" i="8"/>
  <c r="J388" i="8"/>
  <c r="J279" i="8"/>
  <c r="J117" i="4"/>
  <c r="J108" i="4"/>
  <c r="J99" i="4"/>
  <c r="J90" i="4"/>
  <c r="J51" i="4"/>
  <c r="J36" i="4" s="1"/>
  <c r="J32" i="4"/>
  <c r="J25" i="4" s="1"/>
  <c r="J20" i="4"/>
  <c r="J10" i="4"/>
  <c r="F68" i="6" l="1"/>
  <c r="J567" i="8"/>
  <c r="J558" i="8" s="1"/>
  <c r="F567" i="8"/>
  <c r="B558" i="8"/>
  <c r="J541" i="8"/>
  <c r="F554" i="8"/>
  <c r="J538" i="8"/>
  <c r="J527" i="8" s="1"/>
  <c r="F538" i="8"/>
  <c r="B527" i="8"/>
  <c r="J515" i="8"/>
  <c r="F524" i="8"/>
  <c r="B515" i="8"/>
  <c r="G513" i="8"/>
  <c r="J512" i="8"/>
  <c r="J503" i="8" s="1"/>
  <c r="F512" i="8"/>
  <c r="B503" i="8"/>
  <c r="J500" i="8"/>
  <c r="J487" i="8" s="1"/>
  <c r="F500" i="8"/>
  <c r="J483" i="8"/>
  <c r="J472" i="8" s="1"/>
  <c r="F483" i="8"/>
  <c r="B472" i="8"/>
  <c r="G469" i="8"/>
  <c r="J468" i="8"/>
  <c r="J459" i="8" s="1"/>
  <c r="F468" i="8"/>
  <c r="B459" i="8"/>
  <c r="J456" i="8"/>
  <c r="J451" i="8" s="1"/>
  <c r="F456" i="8"/>
  <c r="B451" i="8"/>
  <c r="J448" i="8"/>
  <c r="J441" i="8" s="1"/>
  <c r="F448" i="8"/>
  <c r="B441" i="8"/>
  <c r="J438" i="8"/>
  <c r="J431" i="8" s="1"/>
  <c r="F438" i="8"/>
  <c r="B431" i="8"/>
  <c r="D429" i="8"/>
  <c r="G78" i="6"/>
  <c r="J77" i="6"/>
  <c r="J72" i="6" s="1"/>
  <c r="G77" i="6"/>
  <c r="F77" i="6"/>
  <c r="B72" i="6"/>
  <c r="G69" i="6"/>
  <c r="J68" i="6"/>
  <c r="J63" i="6" s="1"/>
  <c r="G68" i="6"/>
  <c r="B63" i="6"/>
  <c r="G48" i="6"/>
  <c r="J47" i="6"/>
  <c r="J42" i="6" s="1"/>
  <c r="G47" i="6"/>
  <c r="F47" i="6"/>
  <c r="B42" i="6"/>
  <c r="G39" i="6"/>
  <c r="J38" i="6"/>
  <c r="J29" i="6" s="1"/>
  <c r="G38" i="6"/>
  <c r="F38" i="6"/>
  <c r="B29" i="6"/>
  <c r="D27" i="6"/>
  <c r="J122" i="4"/>
  <c r="G141" i="4"/>
  <c r="J140" i="4"/>
  <c r="J135" i="4" s="1"/>
  <c r="G140" i="4"/>
  <c r="B135" i="4"/>
  <c r="G132" i="4"/>
  <c r="G131" i="4"/>
  <c r="F131" i="4"/>
  <c r="B122" i="4"/>
  <c r="D120" i="4"/>
  <c r="L31" i="9"/>
  <c r="B31" i="9"/>
  <c r="D29" i="9"/>
  <c r="J411" i="8"/>
  <c r="B411" i="8"/>
  <c r="J392" i="8"/>
  <c r="F407" i="8"/>
  <c r="B392" i="8"/>
  <c r="J375" i="8"/>
  <c r="F388" i="8"/>
  <c r="B375" i="8"/>
  <c r="G372" i="8"/>
  <c r="J371" i="8"/>
  <c r="J362" i="8" s="1"/>
  <c r="G371" i="8"/>
  <c r="F371" i="8"/>
  <c r="B362" i="8"/>
  <c r="J358" i="8"/>
  <c r="J343" i="8" s="1"/>
  <c r="F358" i="8"/>
  <c r="B343" i="8"/>
  <c r="G340" i="8"/>
  <c r="J339" i="8"/>
  <c r="J326" i="8" s="1"/>
  <c r="G339" i="8"/>
  <c r="F339" i="8"/>
  <c r="B326" i="8"/>
  <c r="J314" i="8"/>
  <c r="F323" i="8"/>
  <c r="B314" i="8"/>
  <c r="J311" i="8"/>
  <c r="J300" i="8" s="1"/>
  <c r="F311" i="8"/>
  <c r="B300" i="8"/>
  <c r="J296" i="8"/>
  <c r="J283" i="8" s="1"/>
  <c r="F296" i="8"/>
  <c r="B283" i="8"/>
  <c r="J266" i="8"/>
  <c r="F279" i="8"/>
  <c r="B266" i="8"/>
  <c r="G263" i="8"/>
  <c r="J262" i="8"/>
  <c r="J247" i="8" s="1"/>
  <c r="G262" i="8"/>
  <c r="F262" i="8"/>
  <c r="B247" i="8"/>
  <c r="J243" i="8"/>
  <c r="J230" i="8" s="1"/>
  <c r="F243" i="8"/>
  <c r="B230" i="8"/>
  <c r="J226" i="8"/>
  <c r="J215" i="8" s="1"/>
  <c r="F226" i="8"/>
  <c r="B215" i="8"/>
  <c r="J211" i="8"/>
  <c r="J202" i="8" s="1"/>
  <c r="F211" i="8"/>
  <c r="B202" i="8"/>
  <c r="G200" i="8"/>
  <c r="J199" i="8"/>
  <c r="J194" i="8" s="1"/>
  <c r="G199" i="8"/>
  <c r="F199" i="8"/>
  <c r="B194" i="8"/>
  <c r="J190" i="8"/>
  <c r="J181" i="8" s="1"/>
  <c r="F190" i="8"/>
  <c r="B181" i="8"/>
  <c r="D179" i="8"/>
  <c r="G118" i="4"/>
  <c r="G117" i="4"/>
  <c r="F117" i="4"/>
  <c r="J112" i="4"/>
  <c r="B112" i="4"/>
  <c r="G109" i="4"/>
  <c r="G108" i="4"/>
  <c r="F108" i="4"/>
  <c r="J103" i="4"/>
  <c r="B103" i="4"/>
  <c r="G100" i="4"/>
  <c r="G99" i="4"/>
  <c r="F99" i="4"/>
  <c r="J94" i="4"/>
  <c r="B94" i="4"/>
  <c r="G91" i="4"/>
  <c r="G90" i="4"/>
  <c r="F90" i="4"/>
  <c r="J81" i="4"/>
  <c r="B81" i="4"/>
  <c r="G78" i="4"/>
  <c r="J77" i="4"/>
  <c r="J72" i="4" s="1"/>
  <c r="G77" i="4"/>
  <c r="F77" i="4"/>
  <c r="B72" i="4"/>
  <c r="D70" i="4"/>
  <c r="G60" i="4" l="1"/>
  <c r="J59" i="4"/>
  <c r="J54" i="4" s="1"/>
  <c r="G59" i="4"/>
  <c r="F59" i="4"/>
  <c r="J18" i="9"/>
  <c r="J17" i="9"/>
  <c r="J9" i="9"/>
  <c r="J8" i="9"/>
  <c r="L17" i="9"/>
  <c r="L12" i="9" s="1"/>
  <c r="I17" i="9"/>
  <c r="H17" i="9"/>
  <c r="G17" i="9"/>
  <c r="D17" i="9"/>
  <c r="B12" i="9"/>
  <c r="L8" i="9"/>
  <c r="L3" i="9" s="1"/>
  <c r="I8" i="9"/>
  <c r="H8" i="9"/>
  <c r="G8" i="9"/>
  <c r="D8" i="9"/>
  <c r="B3" i="9"/>
  <c r="D1" i="9"/>
  <c r="G177" i="8"/>
  <c r="G176" i="8"/>
  <c r="G144" i="8"/>
  <c r="G145" i="8"/>
  <c r="G129" i="8"/>
  <c r="G128" i="8"/>
  <c r="G119" i="8"/>
  <c r="G118" i="8"/>
  <c r="G86" i="8"/>
  <c r="G85" i="8"/>
  <c r="G72" i="8"/>
  <c r="G71" i="8"/>
  <c r="G62" i="8"/>
  <c r="G61" i="8"/>
  <c r="F176" i="8"/>
  <c r="J157" i="8"/>
  <c r="F166" i="8"/>
  <c r="J154" i="8"/>
  <c r="J147" i="8" s="1"/>
  <c r="J144" i="8"/>
  <c r="J139" i="8" s="1"/>
  <c r="F144" i="8"/>
  <c r="J136" i="8"/>
  <c r="J131" i="8" s="1"/>
  <c r="F136" i="8"/>
  <c r="J128" i="8"/>
  <c r="J121" i="8" s="1"/>
  <c r="J118" i="8"/>
  <c r="J109" i="8" s="1"/>
  <c r="F118" i="8"/>
  <c r="J106" i="8"/>
  <c r="J97" i="8" s="1"/>
  <c r="F106" i="8"/>
  <c r="J94" i="8"/>
  <c r="J87" i="8" s="1"/>
  <c r="F94" i="8"/>
  <c r="J85" i="8"/>
  <c r="J74" i="8" s="1"/>
  <c r="J71" i="8"/>
  <c r="J64" i="8" s="1"/>
  <c r="F71" i="8"/>
  <c r="J61" i="8"/>
  <c r="J50" i="8" s="1"/>
  <c r="F61" i="8"/>
  <c r="J48" i="8"/>
  <c r="J43" i="8" s="1"/>
  <c r="F48" i="8"/>
  <c r="J40" i="8"/>
  <c r="J33" i="8" s="1"/>
  <c r="F40" i="8"/>
  <c r="J30" i="8"/>
  <c r="J25" i="8" s="1"/>
  <c r="J22" i="8"/>
  <c r="J15" i="8" s="1"/>
  <c r="F22" i="8"/>
  <c r="J12" i="8"/>
  <c r="J3" i="8" s="1"/>
  <c r="F12" i="8"/>
  <c r="G25" i="6"/>
  <c r="J24" i="6"/>
  <c r="J19" i="6" s="1"/>
  <c r="I24" i="6"/>
  <c r="G24" i="6"/>
  <c r="F24" i="6"/>
  <c r="G17" i="6"/>
  <c r="J16" i="6"/>
  <c r="J11" i="6" s="1"/>
  <c r="I16" i="6"/>
  <c r="G16" i="6"/>
  <c r="F16" i="6"/>
  <c r="G9" i="6"/>
  <c r="J8" i="6"/>
  <c r="J3" i="6" s="1"/>
  <c r="G8" i="6"/>
  <c r="F8" i="6"/>
  <c r="H2" i="6" l="1"/>
  <c r="J176" i="8"/>
  <c r="J169" i="8" s="1"/>
  <c r="F32" i="4" l="1"/>
  <c r="B25" i="4"/>
  <c r="F20" i="4" l="1"/>
  <c r="J15" i="4"/>
  <c r="B15" i="4"/>
  <c r="D13" i="4"/>
  <c r="F10" i="4"/>
  <c r="J3" i="4"/>
  <c r="B3" i="4"/>
  <c r="D1" i="4"/>
</calcChain>
</file>

<file path=xl/comments1.xml><?xml version="1.0" encoding="utf-8"?>
<comments xmlns="http://schemas.openxmlformats.org/spreadsheetml/2006/main">
  <authors>
    <author>FJU</author>
  </authors>
  <commentList>
    <comment ref="A157" authorId="0">
      <text>
        <r>
          <rPr>
            <sz val="9"/>
            <color indexed="81"/>
            <rFont val="新細明體"/>
            <family val="1"/>
            <charset val="136"/>
          </rPr>
          <t xml:space="preserve">請優先填寫社團代號!!
</t>
        </r>
      </text>
    </comment>
    <comment ref="A515" authorId="0">
      <text>
        <r>
          <rPr>
            <sz val="9"/>
            <rFont val="宋体"/>
            <charset val="136"/>
          </rPr>
          <t xml:space="preserve">請優先填寫社團代號!!
</t>
        </r>
      </text>
    </comment>
  </commentList>
</comments>
</file>

<file path=xl/sharedStrings.xml><?xml version="1.0" encoding="utf-8"?>
<sst xmlns="http://schemas.openxmlformats.org/spreadsheetml/2006/main" count="5443" uniqueCount="2039">
  <si>
    <t>服務性</t>
  </si>
  <si>
    <t>社團申請補助經費初審彙總表</t>
  </si>
  <si>
    <t>社團名稱</t>
  </si>
  <si>
    <t>098</t>
  </si>
  <si>
    <t>醒新社</t>
  </si>
  <si>
    <t>申請總件數</t>
  </si>
  <si>
    <t xml:space="preserve">件 </t>
  </si>
  <si>
    <t>※初審建議補助總金額：</t>
  </si>
  <si>
    <t>元</t>
  </si>
  <si>
    <t>活動編號</t>
  </si>
  <si>
    <t>活動名稱（含次數）</t>
  </si>
  <si>
    <t>預定時間</t>
  </si>
  <si>
    <t>地  點</t>
  </si>
  <si>
    <t>對象</t>
  </si>
  <si>
    <t>人數</t>
  </si>
  <si>
    <t>社團自籌</t>
  </si>
  <si>
    <t>※  初  審  建  議</t>
  </si>
  <si>
    <t>核銷日期</t>
  </si>
  <si>
    <t>申請金額</t>
  </si>
  <si>
    <t>項次</t>
  </si>
  <si>
    <t>點數</t>
  </si>
  <si>
    <t>補助金額</t>
  </si>
  <si>
    <t>合    計</t>
  </si>
  <si>
    <t>101</t>
  </si>
  <si>
    <t>崇德志工服務社</t>
  </si>
  <si>
    <t>097</t>
  </si>
  <si>
    <t>同舟共濟服務社</t>
  </si>
  <si>
    <t>099</t>
  </si>
  <si>
    <t>淨仁社</t>
  </si>
  <si>
    <t>100</t>
  </si>
  <si>
    <t>急救康輔社</t>
  </si>
  <si>
    <t>輔大校園</t>
  </si>
  <si>
    <t>社員</t>
  </si>
  <si>
    <t>代碼</t>
  </si>
  <si>
    <t>單位名稱</t>
  </si>
  <si>
    <t>屬性代號</t>
  </si>
  <si>
    <t>類別</t>
  </si>
  <si>
    <t>048</t>
  </si>
  <si>
    <t>黑水溝社</t>
  </si>
  <si>
    <t>A</t>
  </si>
  <si>
    <t>學術性</t>
  </si>
  <si>
    <t>049</t>
  </si>
  <si>
    <t>健言社</t>
  </si>
  <si>
    <t>050</t>
  </si>
  <si>
    <t>大千社</t>
  </si>
  <si>
    <t>051</t>
  </si>
  <si>
    <t>天文社</t>
  </si>
  <si>
    <t>052</t>
  </si>
  <si>
    <t>綠野社</t>
  </si>
  <si>
    <t>053</t>
  </si>
  <si>
    <t>中華醫藥研習社</t>
  </si>
  <si>
    <t>054</t>
  </si>
  <si>
    <t>國際經濟商管學生會</t>
  </si>
  <si>
    <t>056</t>
  </si>
  <si>
    <t>占星塔羅社</t>
  </si>
  <si>
    <t>058</t>
  </si>
  <si>
    <t>信望愛社</t>
  </si>
  <si>
    <t>140</t>
  </si>
  <si>
    <t>學園團契社</t>
  </si>
  <si>
    <t>141</t>
  </si>
  <si>
    <t>禪學社</t>
  </si>
  <si>
    <t>142</t>
  </si>
  <si>
    <t>聖經研究社</t>
  </si>
  <si>
    <t>143</t>
  </si>
  <si>
    <t>國際英語演講社</t>
  </si>
  <si>
    <t>155</t>
  </si>
  <si>
    <t>模擬聯合國社</t>
  </si>
  <si>
    <t>159</t>
  </si>
  <si>
    <t>教育學程學會</t>
  </si>
  <si>
    <t>161</t>
  </si>
  <si>
    <t>福智青年社</t>
  </si>
  <si>
    <t>169</t>
  </si>
  <si>
    <t>歐盟研究社</t>
  </si>
  <si>
    <t>168</t>
  </si>
  <si>
    <t>174</t>
  </si>
  <si>
    <t>性別研究社</t>
  </si>
  <si>
    <t>229</t>
  </si>
  <si>
    <t>光鹽社</t>
  </si>
  <si>
    <t>042</t>
  </si>
  <si>
    <t>僑生聯誼會</t>
  </si>
  <si>
    <t>B</t>
  </si>
  <si>
    <t>休閒聯誼性</t>
  </si>
  <si>
    <t>043</t>
  </si>
  <si>
    <t>高中校友聯合總會</t>
  </si>
  <si>
    <t>060</t>
  </si>
  <si>
    <t>轉學生聯誼會</t>
  </si>
  <si>
    <t>076</t>
  </si>
  <si>
    <t>野營社</t>
  </si>
  <si>
    <t>078</t>
  </si>
  <si>
    <t>橋藝社</t>
  </si>
  <si>
    <t>080</t>
  </si>
  <si>
    <t>魔術社</t>
  </si>
  <si>
    <t>082</t>
  </si>
  <si>
    <t>棋藝社</t>
  </si>
  <si>
    <t>083</t>
  </si>
  <si>
    <t>飲料調製社</t>
  </si>
  <si>
    <t>109</t>
  </si>
  <si>
    <t>嚕啦啦社</t>
  </si>
  <si>
    <t>129</t>
  </si>
  <si>
    <t>努瑪社</t>
  </si>
  <si>
    <t>桌上遊戲社</t>
  </si>
  <si>
    <t>096</t>
  </si>
  <si>
    <t>童軍社</t>
  </si>
  <si>
    <t>C</t>
  </si>
  <si>
    <t>107</t>
  </si>
  <si>
    <t>達義社</t>
  </si>
  <si>
    <t>116</t>
  </si>
  <si>
    <t>基層文化服務社</t>
  </si>
  <si>
    <t>126</t>
  </si>
  <si>
    <t>慈濟青年社</t>
  </si>
  <si>
    <t>148</t>
  </si>
  <si>
    <t>繪本服務學習社</t>
  </si>
  <si>
    <t>149</t>
  </si>
  <si>
    <t>和我們一起環保社</t>
  </si>
  <si>
    <t>163</t>
  </si>
  <si>
    <t>國際菁英學生會</t>
  </si>
  <si>
    <t>217</t>
  </si>
  <si>
    <t>仁愛服務社</t>
  </si>
  <si>
    <t>047</t>
  </si>
  <si>
    <t>慢速壘球社</t>
  </si>
  <si>
    <t>D</t>
  </si>
  <si>
    <t>體能性</t>
  </si>
  <si>
    <t>075</t>
  </si>
  <si>
    <t>登山社</t>
  </si>
  <si>
    <t>084</t>
  </si>
  <si>
    <t>國術社</t>
  </si>
  <si>
    <t>086</t>
  </si>
  <si>
    <t>跆拳道社</t>
  </si>
  <si>
    <t>087</t>
  </si>
  <si>
    <t>柔道社</t>
  </si>
  <si>
    <t>088</t>
  </si>
  <si>
    <t>劍道社</t>
  </si>
  <si>
    <t>089</t>
  </si>
  <si>
    <t>擊劍社</t>
  </si>
  <si>
    <t>090</t>
  </si>
  <si>
    <t>羽球社</t>
  </si>
  <si>
    <t>091</t>
  </si>
  <si>
    <t>桌球社</t>
  </si>
  <si>
    <t>092</t>
  </si>
  <si>
    <t>網球社</t>
  </si>
  <si>
    <t>093</t>
  </si>
  <si>
    <t>射箭社</t>
  </si>
  <si>
    <t>117</t>
  </si>
  <si>
    <t>有氧健身社</t>
  </si>
  <si>
    <t>118</t>
  </si>
  <si>
    <t>同心救生社</t>
  </si>
  <si>
    <t>119</t>
  </si>
  <si>
    <t>足球社</t>
  </si>
  <si>
    <t>131</t>
  </si>
  <si>
    <t>空手道社</t>
  </si>
  <si>
    <t>136</t>
  </si>
  <si>
    <t>黑輪社</t>
  </si>
  <si>
    <t>147</t>
  </si>
  <si>
    <t>競技啦啦隊</t>
  </si>
  <si>
    <t>166</t>
  </si>
  <si>
    <t>合氣道社</t>
  </si>
  <si>
    <t>172</t>
  </si>
  <si>
    <t>歐洲劍術社</t>
  </si>
  <si>
    <t>173</t>
  </si>
  <si>
    <t>競技飛盤社</t>
  </si>
  <si>
    <t>064</t>
  </si>
  <si>
    <t>書法社</t>
  </si>
  <si>
    <t>E</t>
  </si>
  <si>
    <t>藝術性</t>
  </si>
  <si>
    <t>066</t>
  </si>
  <si>
    <t>攝影社</t>
  </si>
  <si>
    <t>067</t>
  </si>
  <si>
    <t>熱舞社</t>
  </si>
  <si>
    <t>070</t>
  </si>
  <si>
    <t>戲劇社</t>
  </si>
  <si>
    <t>072</t>
  </si>
  <si>
    <t>國際標準舞蹈社</t>
  </si>
  <si>
    <t>073</t>
  </si>
  <si>
    <t>電影藝術研究社</t>
  </si>
  <si>
    <t>077</t>
  </si>
  <si>
    <t>映綠世界舞蹈社</t>
  </si>
  <si>
    <t>081</t>
  </si>
  <si>
    <t>廣播演藝社</t>
  </si>
  <si>
    <t>128</t>
  </si>
  <si>
    <t>手語社</t>
  </si>
  <si>
    <t>132</t>
  </si>
  <si>
    <t>動漫電玩研習社</t>
  </si>
  <si>
    <t>150</t>
  </si>
  <si>
    <t>氣球創藝社</t>
  </si>
  <si>
    <t>151</t>
  </si>
  <si>
    <t>肚皮舞社</t>
  </si>
  <si>
    <t>157</t>
  </si>
  <si>
    <t>影片創作社</t>
  </si>
  <si>
    <t>165</t>
  </si>
  <si>
    <t>傳統戲曲表演研究社</t>
  </si>
  <si>
    <t>171</t>
  </si>
  <si>
    <t>弓道社</t>
  </si>
  <si>
    <t>219</t>
  </si>
  <si>
    <t>創意巧手社</t>
  </si>
  <si>
    <t>224</t>
  </si>
  <si>
    <t>哈特現代爵士舞集</t>
  </si>
  <si>
    <t>061</t>
  </si>
  <si>
    <t>國樂社</t>
  </si>
  <si>
    <t>F</t>
  </si>
  <si>
    <t>音樂性</t>
  </si>
  <si>
    <t>062</t>
  </si>
  <si>
    <t>合唱團</t>
  </si>
  <si>
    <t>063</t>
  </si>
  <si>
    <t>古典吉他社</t>
  </si>
  <si>
    <t>068</t>
  </si>
  <si>
    <t>管弦樂社</t>
  </si>
  <si>
    <t>069</t>
  </si>
  <si>
    <t>口琴社</t>
  </si>
  <si>
    <t>071</t>
  </si>
  <si>
    <t>民謠吉他社</t>
  </si>
  <si>
    <t>074</t>
  </si>
  <si>
    <t>搖滾音樂研究社</t>
  </si>
  <si>
    <t>123</t>
  </si>
  <si>
    <t>鋼琴社</t>
  </si>
  <si>
    <t>124</t>
  </si>
  <si>
    <t>數位音樂創作研習社</t>
  </si>
  <si>
    <t>167</t>
  </si>
  <si>
    <t>烏克麗麗社</t>
  </si>
  <si>
    <t>223</t>
  </si>
  <si>
    <t>爵士鋼琴社</t>
  </si>
  <si>
    <t>000</t>
  </si>
  <si>
    <t>課外活動組</t>
  </si>
  <si>
    <t>廖優充老師</t>
  </si>
  <si>
    <t>高聖達老師</t>
  </si>
  <si>
    <t>黃紹喻老師</t>
  </si>
  <si>
    <t>蕭宇芳老師</t>
  </si>
  <si>
    <t>陳儀璇老師</t>
  </si>
  <si>
    <t>陳彥儒老師</t>
  </si>
  <si>
    <t>社團名稱</t>
    <phoneticPr fontId="5" type="noConversion"/>
  </si>
  <si>
    <t>申請總件數</t>
    <phoneticPr fontId="5" type="noConversion"/>
  </si>
  <si>
    <t xml:space="preserve">件 </t>
    <phoneticPr fontId="5" type="noConversion"/>
  </si>
  <si>
    <t>※初審建議補助總金額：</t>
    <phoneticPr fontId="5" type="noConversion"/>
  </si>
  <si>
    <t>預定時間</t>
    <phoneticPr fontId="5" type="noConversion"/>
  </si>
  <si>
    <t>對象</t>
    <phoneticPr fontId="5" type="noConversion"/>
  </si>
  <si>
    <t>人數</t>
    <phoneticPr fontId="5" type="noConversion"/>
  </si>
  <si>
    <t>社員</t>
    <phoneticPr fontId="5" type="noConversion"/>
  </si>
  <si>
    <t>104學年度第1學期社團「帶動中小學」</t>
    <phoneticPr fontId="5" type="noConversion"/>
  </si>
  <si>
    <t>社團名稱</t>
    <phoneticPr fontId="5" type="noConversion"/>
  </si>
  <si>
    <t>107</t>
    <phoneticPr fontId="5" type="noConversion"/>
  </si>
  <si>
    <t>申請總件數</t>
    <phoneticPr fontId="5" type="noConversion"/>
  </si>
  <si>
    <t xml:space="preserve">件 </t>
    <phoneticPr fontId="5" type="noConversion"/>
  </si>
  <si>
    <t>※初審建議補助總金額：</t>
    <phoneticPr fontId="5" type="noConversion"/>
  </si>
  <si>
    <t>預定時間</t>
    <phoneticPr fontId="5" type="noConversion"/>
  </si>
  <si>
    <t>對象</t>
    <phoneticPr fontId="5" type="noConversion"/>
  </si>
  <si>
    <t>人數</t>
    <phoneticPr fontId="5" type="noConversion"/>
  </si>
  <si>
    <t>116</t>
    <phoneticPr fontId="5" type="noConversion"/>
  </si>
  <si>
    <t>焯炤館一樓演講廳</t>
    <phoneticPr fontId="5" type="noConversion"/>
  </si>
  <si>
    <t>104學年度第1學期社團「帶動中小學」</t>
    <phoneticPr fontId="5" type="noConversion"/>
  </si>
  <si>
    <t>全體社員</t>
    <phoneticPr fontId="5" type="noConversion"/>
  </si>
  <si>
    <t>全校師生</t>
    <phoneticPr fontId="5" type="noConversion"/>
  </si>
  <si>
    <t>104學年度第1學期社團「帶動中小學」</t>
    <phoneticPr fontId="5" type="noConversion"/>
  </si>
  <si>
    <t>休閒聯誼性</t>
    <phoneticPr fontId="5" type="noConversion"/>
  </si>
  <si>
    <t>社團名稱</t>
    <phoneticPr fontId="5" type="noConversion"/>
  </si>
  <si>
    <t>078</t>
    <phoneticPr fontId="5" type="noConversion"/>
  </si>
  <si>
    <t>申請總件數</t>
    <phoneticPr fontId="5" type="noConversion"/>
  </si>
  <si>
    <t xml:space="preserve">件 </t>
    <phoneticPr fontId="5" type="noConversion"/>
  </si>
  <si>
    <t>※初審建議補助總金額：</t>
    <phoneticPr fontId="5" type="noConversion"/>
  </si>
  <si>
    <t>預定時間</t>
    <phoneticPr fontId="5" type="noConversion"/>
  </si>
  <si>
    <t>對象</t>
    <phoneticPr fontId="5" type="noConversion"/>
  </si>
  <si>
    <t>人數</t>
    <phoneticPr fontId="5" type="noConversion"/>
  </si>
  <si>
    <t>全體社員</t>
  </si>
  <si>
    <t>輔大師生</t>
  </si>
  <si>
    <t>焯炤館一樓演講廳</t>
  </si>
  <si>
    <t>輔大全體師生</t>
  </si>
  <si>
    <t>元</t>
    <phoneticPr fontId="5" type="noConversion"/>
  </si>
  <si>
    <t>比賽名稱</t>
  </si>
  <si>
    <t>主辦單位</t>
  </si>
  <si>
    <t>參賽人數</t>
    <phoneticPr fontId="5" type="noConversion"/>
  </si>
  <si>
    <t>地點</t>
  </si>
  <si>
    <t>報名費預  算</t>
    <phoneticPr fontId="5" type="noConversion"/>
  </si>
  <si>
    <t>交通費預  算</t>
    <phoneticPr fontId="5" type="noConversion"/>
  </si>
  <si>
    <t>保險費預  算</t>
    <phoneticPr fontId="5" type="noConversion"/>
  </si>
  <si>
    <t>核銷日期</t>
    <phoneticPr fontId="5" type="noConversion"/>
  </si>
  <si>
    <t>級別</t>
  </si>
  <si>
    <t>合  計</t>
  </si>
  <si>
    <t>061</t>
    <phoneticPr fontId="5" type="noConversion"/>
  </si>
  <si>
    <t>062</t>
    <phoneticPr fontId="5" type="noConversion"/>
  </si>
  <si>
    <t>068</t>
    <phoneticPr fontId="5" type="noConversion"/>
  </si>
  <si>
    <t>074</t>
    <phoneticPr fontId="5" type="noConversion"/>
  </si>
  <si>
    <t>全校師生</t>
  </si>
  <si>
    <t>124</t>
    <phoneticPr fontId="5" type="noConversion"/>
  </si>
  <si>
    <t>223</t>
    <phoneticPr fontId="5" type="noConversion"/>
  </si>
  <si>
    <t>F-062-01a</t>
  </si>
  <si>
    <t>F-063-01a</t>
  </si>
  <si>
    <t>古典吉他社辦</t>
  </si>
  <si>
    <t>F-123-01a</t>
  </si>
  <si>
    <t>F-123-02a</t>
  </si>
  <si>
    <t>百錬廳</t>
  </si>
  <si>
    <t>社團名稱</t>
    <phoneticPr fontId="5" type="noConversion"/>
  </si>
  <si>
    <t>總補助</t>
    <phoneticPr fontId="5" type="noConversion"/>
  </si>
  <si>
    <t>066</t>
    <phoneticPr fontId="5" type="noConversion"/>
  </si>
  <si>
    <t>攝影社</t>
    <phoneticPr fontId="20" type="noConversion"/>
  </si>
  <si>
    <t>對象</t>
    <phoneticPr fontId="5" type="noConversion"/>
  </si>
  <si>
    <t>人數</t>
    <phoneticPr fontId="5" type="noConversion"/>
  </si>
  <si>
    <t>E-066-01專</t>
  </si>
  <si>
    <t>國璽樓教室</t>
  </si>
  <si>
    <t>輔大，政大，師大，北大，北醫，臺科攝影社社員</t>
  </si>
  <si>
    <t>077</t>
    <phoneticPr fontId="5" type="noConversion"/>
  </si>
  <si>
    <t>150</t>
    <phoneticPr fontId="5" type="noConversion"/>
  </si>
  <si>
    <t>E-150-01專</t>
  </si>
  <si>
    <t>期末成果發表會</t>
  </si>
  <si>
    <t>國璽樓1F大廳</t>
  </si>
  <si>
    <t>171</t>
    <phoneticPr fontId="5" type="noConversion"/>
  </si>
  <si>
    <t>064</t>
    <phoneticPr fontId="5" type="noConversion"/>
  </si>
  <si>
    <t>E-066-01a</t>
    <phoneticPr fontId="21" type="noConversion"/>
  </si>
  <si>
    <t xml:space="preserve">                              </t>
    <phoneticPr fontId="20" type="noConversion"/>
  </si>
  <si>
    <t>067</t>
    <phoneticPr fontId="5" type="noConversion"/>
  </si>
  <si>
    <t>070</t>
    <phoneticPr fontId="5" type="noConversion"/>
  </si>
  <si>
    <t>072</t>
    <phoneticPr fontId="5" type="noConversion"/>
  </si>
  <si>
    <t>073</t>
    <phoneticPr fontId="5" type="noConversion"/>
  </si>
  <si>
    <t>E-077-01a</t>
    <phoneticPr fontId="5" type="noConversion"/>
  </si>
  <si>
    <t>E-077-02a</t>
    <phoneticPr fontId="5" type="noConversion"/>
  </si>
  <si>
    <t>E-081-01a</t>
  </si>
  <si>
    <t>E-081-02a</t>
  </si>
  <si>
    <t>E-081-03a</t>
  </si>
  <si>
    <t>E-081-04a</t>
  </si>
  <si>
    <t>128</t>
    <phoneticPr fontId="5" type="noConversion"/>
  </si>
  <si>
    <t>利瑪竇B1舞蹈空間</t>
    <phoneticPr fontId="5" type="noConversion"/>
  </si>
  <si>
    <t>E-128-02a</t>
  </si>
  <si>
    <t>132</t>
    <phoneticPr fontId="5" type="noConversion"/>
  </si>
  <si>
    <t>E-132-01a</t>
    <phoneticPr fontId="5" type="noConversion"/>
  </si>
  <si>
    <t>本社社員</t>
    <phoneticPr fontId="5" type="noConversion"/>
  </si>
  <si>
    <t>E-132-02a</t>
    <phoneticPr fontId="5" type="noConversion"/>
  </si>
  <si>
    <t>E-132-03a</t>
    <phoneticPr fontId="5" type="noConversion"/>
  </si>
  <si>
    <t>E-150-01a</t>
  </si>
  <si>
    <t>E-150-02a</t>
  </si>
  <si>
    <t>氣球技巧研習(2)</t>
  </si>
  <si>
    <t>第七屆幹部</t>
  </si>
  <si>
    <t>E-150-03a</t>
  </si>
  <si>
    <t>街頭訓練(2)</t>
  </si>
  <si>
    <t>E-151-01a</t>
  </si>
  <si>
    <t>E-151-02a</t>
  </si>
  <si>
    <t>157</t>
    <phoneticPr fontId="5" type="noConversion"/>
  </si>
  <si>
    <t>E-157-01a</t>
    <phoneticPr fontId="5" type="noConversion"/>
  </si>
  <si>
    <t>藝術學院106教室</t>
    <phoneticPr fontId="5" type="noConversion"/>
  </si>
  <si>
    <t>165</t>
    <phoneticPr fontId="5" type="noConversion"/>
  </si>
  <si>
    <t>件</t>
    <phoneticPr fontId="5" type="noConversion"/>
  </si>
  <si>
    <t>E-219-01a</t>
    <phoneticPr fontId="5" type="noConversion"/>
  </si>
  <si>
    <t>創意巧手社社員</t>
    <phoneticPr fontId="5" type="noConversion"/>
  </si>
  <si>
    <t>E-219-02a</t>
    <phoneticPr fontId="5" type="noConversion"/>
  </si>
  <si>
    <t>224</t>
    <phoneticPr fontId="5" type="noConversion"/>
  </si>
  <si>
    <t>申請總件數</t>
    <phoneticPr fontId="5" type="noConversion"/>
  </si>
  <si>
    <t xml:space="preserve">件 </t>
    <phoneticPr fontId="5" type="noConversion"/>
  </si>
  <si>
    <t>※初審建議補助總金額：</t>
    <phoneticPr fontId="5" type="noConversion"/>
  </si>
  <si>
    <t>元</t>
    <phoneticPr fontId="5" type="noConversion"/>
  </si>
  <si>
    <t>參賽人數</t>
    <phoneticPr fontId="5" type="noConversion"/>
  </si>
  <si>
    <t>預定時間</t>
    <phoneticPr fontId="5" type="noConversion"/>
  </si>
  <si>
    <t>報名費預  算</t>
    <phoneticPr fontId="5" type="noConversion"/>
  </si>
  <si>
    <t>交通費預  算</t>
    <phoneticPr fontId="5" type="noConversion"/>
  </si>
  <si>
    <t>保險費預  算</t>
    <phoneticPr fontId="5" type="noConversion"/>
  </si>
  <si>
    <t>核銷日期</t>
    <phoneticPr fontId="5" type="noConversion"/>
  </si>
  <si>
    <t>社團名稱</t>
    <phoneticPr fontId="5" type="noConversion"/>
  </si>
  <si>
    <t>申請總件數</t>
    <phoneticPr fontId="5" type="noConversion"/>
  </si>
  <si>
    <t xml:space="preserve">件 </t>
    <phoneticPr fontId="5" type="noConversion"/>
  </si>
  <si>
    <t>※初審建議補助總金額：</t>
    <phoneticPr fontId="5" type="noConversion"/>
  </si>
  <si>
    <t>元</t>
    <phoneticPr fontId="5" type="noConversion"/>
  </si>
  <si>
    <t>預定時間</t>
    <phoneticPr fontId="5" type="noConversion"/>
  </si>
  <si>
    <t>報名費預  算</t>
    <phoneticPr fontId="5" type="noConversion"/>
  </si>
  <si>
    <t>交通費預  算</t>
    <phoneticPr fontId="5" type="noConversion"/>
  </si>
  <si>
    <t>保險費預  算</t>
    <phoneticPr fontId="5" type="noConversion"/>
  </si>
  <si>
    <t>核銷日期</t>
    <phoneticPr fontId="5" type="noConversion"/>
  </si>
  <si>
    <t>103學年度第2學期社團「帶動中小學」</t>
    <phoneticPr fontId="5" type="noConversion"/>
  </si>
  <si>
    <t>089</t>
    <phoneticPr fontId="5" type="noConversion"/>
  </si>
  <si>
    <t>086</t>
    <phoneticPr fontId="5" type="noConversion"/>
  </si>
  <si>
    <t>117</t>
    <phoneticPr fontId="5" type="noConversion"/>
  </si>
  <si>
    <t>參賽人數</t>
    <phoneticPr fontId="5" type="noConversion"/>
  </si>
  <si>
    <t>報名費預  算</t>
    <phoneticPr fontId="5" type="noConversion"/>
  </si>
  <si>
    <t>交通費預  算</t>
    <phoneticPr fontId="5" type="noConversion"/>
  </si>
  <si>
    <t>保險費預  算</t>
    <phoneticPr fontId="5" type="noConversion"/>
  </si>
  <si>
    <t>147</t>
    <phoneticPr fontId="5" type="noConversion"/>
  </si>
  <si>
    <t>173</t>
    <phoneticPr fontId="5" type="noConversion"/>
  </si>
  <si>
    <t>中和高中</t>
    <phoneticPr fontId="5" type="noConversion"/>
  </si>
  <si>
    <t>048</t>
    <phoneticPr fontId="5" type="noConversion"/>
  </si>
  <si>
    <t>049</t>
    <phoneticPr fontId="5" type="noConversion"/>
  </si>
  <si>
    <t>050</t>
    <phoneticPr fontId="5" type="noConversion"/>
  </si>
  <si>
    <t>051</t>
    <phoneticPr fontId="5" type="noConversion"/>
  </si>
  <si>
    <t>052</t>
    <phoneticPr fontId="5" type="noConversion"/>
  </si>
  <si>
    <t>053</t>
    <phoneticPr fontId="5" type="noConversion"/>
  </si>
  <si>
    <t>054</t>
    <phoneticPr fontId="5" type="noConversion"/>
  </si>
  <si>
    <t>056</t>
    <phoneticPr fontId="5" type="noConversion"/>
  </si>
  <si>
    <t>058</t>
    <phoneticPr fontId="5" type="noConversion"/>
  </si>
  <si>
    <t>信望愛小家聚會</t>
  </si>
  <si>
    <t>信望愛社員</t>
  </si>
  <si>
    <t>141</t>
    <phoneticPr fontId="5" type="noConversion"/>
  </si>
  <si>
    <t>142</t>
    <phoneticPr fontId="5" type="noConversion"/>
  </si>
  <si>
    <t>143</t>
    <phoneticPr fontId="5" type="noConversion"/>
  </si>
  <si>
    <t>155</t>
    <phoneticPr fontId="5" type="noConversion"/>
  </si>
  <si>
    <t>159</t>
    <phoneticPr fontId="5" type="noConversion"/>
  </si>
  <si>
    <t>161</t>
    <phoneticPr fontId="5" type="noConversion"/>
  </si>
  <si>
    <t>174</t>
    <phoneticPr fontId="5" type="noConversion"/>
  </si>
  <si>
    <t>A-049-01b</t>
  </si>
  <si>
    <t>A-049-02b</t>
  </si>
  <si>
    <t>A-049-03b</t>
  </si>
  <si>
    <t>069</t>
    <phoneticPr fontId="5" type="noConversion"/>
  </si>
  <si>
    <t>071</t>
    <phoneticPr fontId="5" type="noConversion"/>
  </si>
  <si>
    <t>民謠吉他社</t>
    <phoneticPr fontId="5" type="noConversion"/>
  </si>
  <si>
    <t>167</t>
    <phoneticPr fontId="5" type="noConversion"/>
  </si>
  <si>
    <t>烏克麗麗社</t>
    <phoneticPr fontId="5" type="noConversion"/>
  </si>
  <si>
    <t>104學年度第2學期社團「特別專案」</t>
    <phoneticPr fontId="5" type="noConversion"/>
  </si>
  <si>
    <t>104學年度第2學期社團「特別專案」</t>
    <phoneticPr fontId="5" type="noConversion"/>
  </si>
  <si>
    <t>105/3/3-105/6/2</t>
  </si>
  <si>
    <t>E-077-01專</t>
  </si>
  <si>
    <t>全國聯歡</t>
  </si>
  <si>
    <t>105/3/27</t>
  </si>
  <si>
    <t>利瑪竇101</t>
  </si>
  <si>
    <t>社員、友社夥伴、全國土風舞界朋友</t>
  </si>
  <si>
    <t>F-061-01專</t>
    <phoneticPr fontId="5" type="noConversion"/>
  </si>
  <si>
    <t>理圖劇場</t>
    <phoneticPr fontId="5" type="noConversion"/>
  </si>
  <si>
    <t>全校師生</t>
    <phoneticPr fontId="5" type="noConversion"/>
  </si>
  <si>
    <t>F-061-02專</t>
    <phoneticPr fontId="5" type="noConversion"/>
  </si>
  <si>
    <t>F-061-03專</t>
    <phoneticPr fontId="5" type="noConversion"/>
  </si>
  <si>
    <t>百鍊廳</t>
    <phoneticPr fontId="5" type="noConversion"/>
  </si>
  <si>
    <t>百鍊廳</t>
    <phoneticPr fontId="5" type="noConversion"/>
  </si>
  <si>
    <t>全校師生</t>
    <phoneticPr fontId="5" type="noConversion"/>
  </si>
  <si>
    <t>062</t>
    <phoneticPr fontId="5" type="noConversion"/>
  </si>
  <si>
    <t>F-062-01專</t>
    <phoneticPr fontId="5" type="noConversion"/>
  </si>
  <si>
    <t>105/6/3</t>
    <phoneticPr fontId="5" type="noConversion"/>
  </si>
  <si>
    <t>輔仁大學淨心堂</t>
    <phoneticPr fontId="5" type="noConversion"/>
  </si>
  <si>
    <t>所有音樂愛好者</t>
    <phoneticPr fontId="5" type="noConversion"/>
  </si>
  <si>
    <t>105/5/10</t>
    <phoneticPr fontId="12" type="noConversion"/>
  </si>
  <si>
    <t>105/5/23</t>
    <phoneticPr fontId="12" type="noConversion"/>
  </si>
  <si>
    <t>105/6/11</t>
    <phoneticPr fontId="12" type="noConversion"/>
  </si>
  <si>
    <t>068</t>
    <phoneticPr fontId="5" type="noConversion"/>
  </si>
  <si>
    <t>F-068-01專</t>
    <phoneticPr fontId="5" type="noConversion"/>
  </si>
  <si>
    <t>105/6/6</t>
    <phoneticPr fontId="5" type="noConversion"/>
  </si>
  <si>
    <t>弦樂團團員,一般民眾</t>
    <phoneticPr fontId="5" type="noConversion"/>
  </si>
  <si>
    <t>F-068-02專</t>
    <phoneticPr fontId="5" type="noConversion"/>
  </si>
  <si>
    <t>105/6/8</t>
    <phoneticPr fontId="5" type="noConversion"/>
  </si>
  <si>
    <t>蘆洲功學社</t>
    <phoneticPr fontId="5" type="noConversion"/>
  </si>
  <si>
    <t>管樂團團員,一般民眾</t>
    <phoneticPr fontId="5" type="noConversion"/>
  </si>
  <si>
    <t>069</t>
    <phoneticPr fontId="5" type="noConversion"/>
  </si>
  <si>
    <t>F-069-01專</t>
    <phoneticPr fontId="5" type="noConversion"/>
  </si>
  <si>
    <t>105/6/7</t>
    <phoneticPr fontId="5" type="noConversion"/>
  </si>
  <si>
    <t>焯炤館一樓演講廳</t>
    <phoneticPr fontId="5" type="noConversion"/>
  </si>
  <si>
    <t>輔大全體師生</t>
    <phoneticPr fontId="5" type="noConversion"/>
  </si>
  <si>
    <t xml:space="preserve">  </t>
    <phoneticPr fontId="12" type="noConversion"/>
  </si>
  <si>
    <t>074</t>
    <phoneticPr fontId="5" type="noConversion"/>
  </si>
  <si>
    <t>F-074-01專</t>
    <phoneticPr fontId="5" type="noConversion"/>
  </si>
  <si>
    <t>風華廣場</t>
    <phoneticPr fontId="5" type="noConversion"/>
  </si>
  <si>
    <t>輔大師生</t>
    <phoneticPr fontId="5" type="noConversion"/>
  </si>
  <si>
    <t>104學年度第2期社團「對外比賽」</t>
    <phoneticPr fontId="5" type="noConversion"/>
  </si>
  <si>
    <t>061</t>
    <phoneticPr fontId="5" type="noConversion"/>
  </si>
  <si>
    <t>F-061-01c</t>
    <phoneticPr fontId="5" type="noConversion"/>
  </si>
  <si>
    <t>全國學生音樂比賽決賽</t>
    <phoneticPr fontId="5" type="noConversion"/>
  </si>
  <si>
    <t>國立台灣藝術教育館</t>
    <phoneticPr fontId="5" type="noConversion"/>
  </si>
  <si>
    <t>國立台灣藝術教育館</t>
    <phoneticPr fontId="5" type="noConversion"/>
  </si>
  <si>
    <t>大安高工</t>
    <phoneticPr fontId="5" type="noConversion"/>
  </si>
  <si>
    <t>大安高工</t>
    <phoneticPr fontId="5" type="noConversion"/>
  </si>
  <si>
    <t>B</t>
    <phoneticPr fontId="5" type="noConversion"/>
  </si>
  <si>
    <t>B</t>
    <phoneticPr fontId="5" type="noConversion"/>
  </si>
  <si>
    <t>105/3/15</t>
    <phoneticPr fontId="12" type="noConversion"/>
  </si>
  <si>
    <t>F-068-01c</t>
    <phoneticPr fontId="5" type="noConversion"/>
  </si>
  <si>
    <t>全國學生音樂比賽</t>
    <phoneticPr fontId="5" type="noConversion"/>
  </si>
  <si>
    <t>105/3/5</t>
    <phoneticPr fontId="5" type="noConversion"/>
  </si>
  <si>
    <t>B</t>
    <phoneticPr fontId="5" type="noConversion"/>
  </si>
  <si>
    <t>全國學生音樂比賽</t>
    <phoneticPr fontId="5" type="noConversion"/>
  </si>
  <si>
    <t>7人</t>
    <phoneticPr fontId="5" type="noConversion"/>
  </si>
  <si>
    <t>105/3/7</t>
    <phoneticPr fontId="5" type="noConversion"/>
  </si>
  <si>
    <t>長安國小演藝廳</t>
    <phoneticPr fontId="5" type="noConversion"/>
  </si>
  <si>
    <t>069</t>
    <phoneticPr fontId="5" type="noConversion"/>
  </si>
  <si>
    <t>104學年度第2學期社團「對外比賽」</t>
    <phoneticPr fontId="5" type="noConversion"/>
  </si>
  <si>
    <t>A-155-01c</t>
    <phoneticPr fontId="5" type="noConversion"/>
  </si>
  <si>
    <t>鳳凰模擬聯合國會議</t>
    <phoneticPr fontId="5" type="noConversion"/>
  </si>
  <si>
    <t>成功大學</t>
    <phoneticPr fontId="5" type="noConversion"/>
  </si>
  <si>
    <t>A</t>
    <phoneticPr fontId="5" type="noConversion"/>
  </si>
  <si>
    <t>A-155-03c</t>
    <phoneticPr fontId="5" type="noConversion"/>
  </si>
  <si>
    <t>台北模擬聯合國會議</t>
    <phoneticPr fontId="5" type="noConversion"/>
  </si>
  <si>
    <t>政治大學</t>
    <phoneticPr fontId="5" type="noConversion"/>
  </si>
  <si>
    <t>A</t>
    <phoneticPr fontId="5" type="noConversion"/>
  </si>
  <si>
    <t>155</t>
    <phoneticPr fontId="5" type="noConversion"/>
  </si>
  <si>
    <t>A-155-02c</t>
    <phoneticPr fontId="5" type="noConversion"/>
  </si>
  <si>
    <t>國際模擬聯合國會議</t>
    <phoneticPr fontId="5" type="noConversion"/>
  </si>
  <si>
    <t>北京大學</t>
    <phoneticPr fontId="5" type="noConversion"/>
  </si>
  <si>
    <t>104學年度第2學期社團「帶動中小學」</t>
    <phoneticPr fontId="5" type="noConversion"/>
  </si>
  <si>
    <t>建功高中</t>
    <phoneticPr fontId="5" type="noConversion"/>
  </si>
  <si>
    <t>社團學生</t>
    <phoneticPr fontId="5" type="noConversion"/>
  </si>
  <si>
    <t>社團學生</t>
    <phoneticPr fontId="5" type="noConversion"/>
  </si>
  <si>
    <t>景美女中</t>
    <phoneticPr fontId="5" type="noConversion"/>
  </si>
  <si>
    <t>105/2/22-105/6/30</t>
    <phoneticPr fontId="5" type="noConversion"/>
  </si>
  <si>
    <t>E-128-01b</t>
  </si>
  <si>
    <t>105/4/25~105/5/16</t>
  </si>
  <si>
    <t>台北啟聰學校</t>
    <phoneticPr fontId="12" type="noConversion"/>
  </si>
  <si>
    <t>啟聰學校學生</t>
  </si>
  <si>
    <t>E-150-01b</t>
  </si>
  <si>
    <t>能仁家商帶動中小學(9)</t>
  </si>
  <si>
    <t>能仁家商教室</t>
  </si>
  <si>
    <t>能仁家商學員</t>
  </si>
  <si>
    <t>104學年度第2學期社團「專案活動」</t>
    <phoneticPr fontId="5" type="noConversion"/>
  </si>
  <si>
    <t>A-048-01a</t>
    <phoneticPr fontId="5" type="noConversion"/>
  </si>
  <si>
    <t>仁愛學苑</t>
    <phoneticPr fontId="5" type="noConversion"/>
  </si>
  <si>
    <t>社員</t>
    <phoneticPr fontId="5" type="noConversion"/>
  </si>
  <si>
    <t>社員</t>
    <phoneticPr fontId="5" type="noConversion"/>
  </si>
  <si>
    <t>A-048-02a</t>
    <phoneticPr fontId="5" type="noConversion"/>
  </si>
  <si>
    <t>全體師生</t>
    <phoneticPr fontId="5" type="noConversion"/>
  </si>
  <si>
    <t>全體師生</t>
    <phoneticPr fontId="5" type="noConversion"/>
  </si>
  <si>
    <t>A-048-03a</t>
    <phoneticPr fontId="5" type="noConversion"/>
  </si>
  <si>
    <t>凱達格蘭大道</t>
    <phoneticPr fontId="5" type="noConversion"/>
  </si>
  <si>
    <t>A-050-01a</t>
    <phoneticPr fontId="5" type="noConversion"/>
  </si>
  <si>
    <t>國璽樓MD168</t>
    <phoneticPr fontId="5" type="noConversion"/>
  </si>
  <si>
    <t>社員、社友</t>
    <phoneticPr fontId="5" type="noConversion"/>
  </si>
  <si>
    <t>A-050-02a</t>
    <phoneticPr fontId="5" type="noConversion"/>
  </si>
  <si>
    <t>大千社社辦</t>
    <phoneticPr fontId="5" type="noConversion"/>
  </si>
  <si>
    <t>社員、社友</t>
    <phoneticPr fontId="5" type="noConversion"/>
  </si>
  <si>
    <t>A-050-03a</t>
    <phoneticPr fontId="5" type="noConversion"/>
  </si>
  <si>
    <t>海山里懷雪樓</t>
    <phoneticPr fontId="5" type="noConversion"/>
  </si>
  <si>
    <t>105/2/25-105/6/2</t>
    <phoneticPr fontId="5" type="noConversion"/>
  </si>
  <si>
    <t>105/3/3-105/5/26</t>
    <phoneticPr fontId="5" type="noConversion"/>
  </si>
  <si>
    <t>105/3/5-105/5/1</t>
    <phoneticPr fontId="5" type="noConversion"/>
  </si>
  <si>
    <t>A-051-01a</t>
    <phoneticPr fontId="5" type="noConversion"/>
  </si>
  <si>
    <t>大型觀測活動</t>
    <phoneticPr fontId="5" type="noConversion"/>
  </si>
  <si>
    <t>杉林溪</t>
    <phoneticPr fontId="5" type="noConversion"/>
  </si>
  <si>
    <t>A-051-02a</t>
    <phoneticPr fontId="5" type="noConversion"/>
  </si>
  <si>
    <t>專業活動課程</t>
    <phoneticPr fontId="5" type="noConversion"/>
  </si>
  <si>
    <t>國璽樓一樓教室</t>
    <phoneticPr fontId="5" type="noConversion"/>
  </si>
  <si>
    <t>國璽樓一樓教室</t>
    <phoneticPr fontId="5" type="noConversion"/>
  </si>
  <si>
    <t xml:space="preserve">A-051-03a </t>
    <phoneticPr fontId="5" type="noConversion"/>
  </si>
  <si>
    <t>期初小型觀測</t>
    <phoneticPr fontId="5" type="noConversion"/>
  </si>
  <si>
    <t>新北市三峽區插角國小</t>
    <phoneticPr fontId="5" type="noConversion"/>
  </si>
  <si>
    <t>A-051-04a</t>
    <phoneticPr fontId="5" type="noConversion"/>
  </si>
  <si>
    <t>天文週</t>
    <phoneticPr fontId="5" type="noConversion"/>
  </si>
  <si>
    <t>國璽樓一樓教室、風華再現廣場</t>
    <phoneticPr fontId="5" type="noConversion"/>
  </si>
  <si>
    <t>105/04/30~105/05/01</t>
    <phoneticPr fontId="5" type="noConversion"/>
  </si>
  <si>
    <t>105/03/10~105/05/26</t>
    <phoneticPr fontId="5" type="noConversion"/>
  </si>
  <si>
    <t>105/03/12~105/03/13</t>
    <phoneticPr fontId="5" type="noConversion"/>
  </si>
  <si>
    <t>105/05/16~105/05/20</t>
    <phoneticPr fontId="5" type="noConversion"/>
  </si>
  <si>
    <t>A-052-01a</t>
    <phoneticPr fontId="5" type="noConversion"/>
  </si>
  <si>
    <t>專業訓練課程</t>
    <phoneticPr fontId="5" type="noConversion"/>
  </si>
  <si>
    <t>國璽樓教室</t>
    <phoneticPr fontId="5" type="noConversion"/>
  </si>
  <si>
    <t>A-052-02a</t>
    <phoneticPr fontId="5" type="noConversion"/>
  </si>
  <si>
    <t>芝山綠園參訪</t>
    <phoneticPr fontId="5" type="noConversion"/>
  </si>
  <si>
    <t>芝山文化生態綠園</t>
    <phoneticPr fontId="5" type="noConversion"/>
  </si>
  <si>
    <t>A-052-03a</t>
    <phoneticPr fontId="5" type="noConversion"/>
  </si>
  <si>
    <t>愛兔協會志工服務</t>
    <phoneticPr fontId="5" type="noConversion"/>
  </si>
  <si>
    <t>台北市財團法人愛兔協會</t>
    <phoneticPr fontId="5" type="noConversion"/>
  </si>
  <si>
    <t>輔大師生</t>
    <phoneticPr fontId="5" type="noConversion"/>
  </si>
  <si>
    <t>A-052-04a</t>
    <phoneticPr fontId="5" type="noConversion"/>
  </si>
  <si>
    <t>成功高中附設昆蟲館參訪</t>
    <phoneticPr fontId="5" type="noConversion"/>
  </si>
  <si>
    <t>成功高中蝴蝶宮</t>
    <phoneticPr fontId="5" type="noConversion"/>
  </si>
  <si>
    <t>A-052-05a</t>
    <phoneticPr fontId="5" type="noConversion"/>
  </si>
  <si>
    <t>內雙溪森林藥用植物園參訪</t>
    <phoneticPr fontId="5" type="noConversion"/>
  </si>
  <si>
    <t>森林藥用植物園</t>
    <phoneticPr fontId="5" type="noConversion"/>
  </si>
  <si>
    <t xml:space="preserve">105/3/22、5/5、5/12
18：00～21：00
</t>
    <phoneticPr fontId="5" type="noConversion"/>
  </si>
  <si>
    <t>105/6/11</t>
    <phoneticPr fontId="5" type="noConversion"/>
  </si>
  <si>
    <t>105/3/26</t>
    <phoneticPr fontId="5" type="noConversion"/>
  </si>
  <si>
    <t>105/5/7</t>
    <phoneticPr fontId="5" type="noConversion"/>
  </si>
  <si>
    <t>105/4/30</t>
    <phoneticPr fontId="5" type="noConversion"/>
  </si>
  <si>
    <t>A-053-01a</t>
    <phoneticPr fontId="5" type="noConversion"/>
  </si>
  <si>
    <t>藥酒製作</t>
    <phoneticPr fontId="5" type="noConversion"/>
  </si>
  <si>
    <t>社辦</t>
    <phoneticPr fontId="5" type="noConversion"/>
  </si>
  <si>
    <t>A-053-02a</t>
    <phoneticPr fontId="5" type="noConversion"/>
  </si>
  <si>
    <t>台灣中低海拔可入藥植物認識</t>
    <phoneticPr fontId="5" type="noConversion"/>
  </si>
  <si>
    <t>校外</t>
    <phoneticPr fontId="5" type="noConversion"/>
  </si>
  <si>
    <t>A-053-03a</t>
    <phoneticPr fontId="5" type="noConversion"/>
  </si>
  <si>
    <t>常見婦科病與自我防治</t>
    <phoneticPr fontId="5" type="noConversion"/>
  </si>
  <si>
    <t>社辦</t>
    <phoneticPr fontId="5" type="noConversion"/>
  </si>
  <si>
    <t>全校師生</t>
    <phoneticPr fontId="5" type="noConversion"/>
  </si>
  <si>
    <t>A-053-04a</t>
    <phoneticPr fontId="5" type="noConversion"/>
  </si>
  <si>
    <t>D.I.Y.手工趣：天然藥皂</t>
    <phoneticPr fontId="5" type="noConversion"/>
  </si>
  <si>
    <t>A-053-05a</t>
    <phoneticPr fontId="5" type="noConversion"/>
  </si>
  <si>
    <t>D.I.Y.手工趣：漢方藥膏</t>
    <phoneticPr fontId="5" type="noConversion"/>
  </si>
  <si>
    <t>社辦</t>
    <phoneticPr fontId="5" type="noConversion"/>
  </si>
  <si>
    <t>社員</t>
    <phoneticPr fontId="5" type="noConversion"/>
  </si>
  <si>
    <t>A-053-06a</t>
    <phoneticPr fontId="5" type="noConversion"/>
  </si>
  <si>
    <t>淺談四季養生</t>
    <phoneticPr fontId="5" type="noConversion"/>
  </si>
  <si>
    <t>全校師生</t>
    <phoneticPr fontId="5" type="noConversion"/>
  </si>
  <si>
    <t>中階幹部寒期訓練</t>
    <phoneticPr fontId="5" type="noConversion"/>
  </si>
  <si>
    <t>青年旅館-只有通鋪</t>
    <phoneticPr fontId="5" type="noConversion"/>
  </si>
  <si>
    <t>執行團隊&amp;中階幹部</t>
    <phoneticPr fontId="5" type="noConversion"/>
  </si>
  <si>
    <t>AIESEC 系列說明會</t>
    <phoneticPr fontId="5" type="noConversion"/>
  </si>
  <si>
    <t>2月-4月</t>
    <phoneticPr fontId="5" type="noConversion"/>
  </si>
  <si>
    <t>濟時樓9樓/LM / MD</t>
    <phoneticPr fontId="5" type="noConversion"/>
  </si>
  <si>
    <t>輔大學生</t>
    <phoneticPr fontId="5" type="noConversion"/>
  </si>
  <si>
    <t>中階幹部會議暨領導課程</t>
    <phoneticPr fontId="5" type="noConversion"/>
  </si>
  <si>
    <t>中階幹部</t>
    <phoneticPr fontId="5" type="noConversion"/>
  </si>
  <si>
    <t>社團課程</t>
    <phoneticPr fontId="5" type="noConversion"/>
  </si>
  <si>
    <t>普通會員領導課程</t>
    <phoneticPr fontId="5" type="noConversion"/>
  </si>
  <si>
    <t>普通會員</t>
    <phoneticPr fontId="5" type="noConversion"/>
  </si>
  <si>
    <t>A-054-01a</t>
    <phoneticPr fontId="5" type="noConversion"/>
  </si>
  <si>
    <t>A-054-02a</t>
    <phoneticPr fontId="5" type="noConversion"/>
  </si>
  <si>
    <t>A-054-03a</t>
    <phoneticPr fontId="5" type="noConversion"/>
  </si>
  <si>
    <t>A-054-04a</t>
    <phoneticPr fontId="5" type="noConversion"/>
  </si>
  <si>
    <t>A-054-05a</t>
    <phoneticPr fontId="12" type="noConversion"/>
  </si>
  <si>
    <t>105/2/27-105/2/29</t>
    <phoneticPr fontId="5" type="noConversion"/>
  </si>
  <si>
    <t>A-056-01a</t>
  </si>
  <si>
    <t>國璽171</t>
  </si>
  <si>
    <t>A-056-02a</t>
  </si>
  <si>
    <t>社辦</t>
  </si>
  <si>
    <t>A-056-03a</t>
  </si>
  <si>
    <t>田中園 （光華店)</t>
  </si>
  <si>
    <t>A-056-04a</t>
  </si>
  <si>
    <t>占卜週</t>
    <phoneticPr fontId="5" type="noConversion"/>
  </si>
  <si>
    <t>風華再現廣場</t>
  </si>
  <si>
    <t>捕夢網製作講座</t>
  </si>
  <si>
    <t>A-058-01a</t>
  </si>
  <si>
    <t>105/2/25-105/6/16</t>
  </si>
  <si>
    <t>淨心堂一樓、焯炤館一樓演講廳、地下室B1演講廳、夢幻電影城</t>
  </si>
  <si>
    <t>A-058-02a</t>
  </si>
  <si>
    <t>105/2/24-105/6/10</t>
  </si>
  <si>
    <t>醫學院宗輔室祈禱室、樹德樓宗輔室、仁愛學苑社辦</t>
  </si>
  <si>
    <t>A-058-03a</t>
  </si>
  <si>
    <t>信望愛社課</t>
  </si>
  <si>
    <t>105/3/7-105/6/6</t>
  </si>
  <si>
    <t>仁愛學苑社辦</t>
  </si>
  <si>
    <t>A-058-04a</t>
  </si>
  <si>
    <t>關係CPR(明信片傳情)</t>
  </si>
  <si>
    <t>105/3/21-105/3/25</t>
  </si>
  <si>
    <t>各校校園中</t>
  </si>
  <si>
    <t>各校學生</t>
  </si>
  <si>
    <t>A-141-01a</t>
  </si>
  <si>
    <t>期初半日營『自我實踐的領袖禪』</t>
    <phoneticPr fontId="5" type="noConversion"/>
  </si>
  <si>
    <t>利瑪竇LM101</t>
    <phoneticPr fontId="5" type="noConversion"/>
  </si>
  <si>
    <t>全校學生+社員</t>
    <phoneticPr fontId="5" type="noConversion"/>
  </si>
  <si>
    <t>A-141-02a</t>
    <phoneticPr fontId="5" type="noConversion"/>
  </si>
  <si>
    <t>社課</t>
    <phoneticPr fontId="5" type="noConversion"/>
  </si>
  <si>
    <t>A-141-03a</t>
    <phoneticPr fontId="5" type="noConversion"/>
  </si>
  <si>
    <t>期中議題呈現</t>
    <phoneticPr fontId="5" type="noConversion"/>
  </si>
  <si>
    <t>105/3/12</t>
    <phoneticPr fontId="12" type="noConversion"/>
  </si>
  <si>
    <t>105/5/4</t>
    <phoneticPr fontId="12" type="noConversion"/>
  </si>
  <si>
    <t>校園讀經小排(社課)(17次)</t>
  </si>
  <si>
    <t>SF205</t>
  </si>
  <si>
    <t>全體師生</t>
  </si>
  <si>
    <t>期初迎新福音聚會</t>
    <phoneticPr fontId="5" type="noConversion"/>
  </si>
  <si>
    <t>學生中心(福營路165巷16號)</t>
  </si>
  <si>
    <t>校園運動相調</t>
    <phoneticPr fontId="5" type="noConversion"/>
  </si>
  <si>
    <t>期中感恩福音聚會</t>
    <phoneticPr fontId="5" type="noConversion"/>
  </si>
  <si>
    <t>期末校園福音收割聚會</t>
  </si>
  <si>
    <t>Lm101</t>
  </si>
  <si>
    <t>A-142-01a</t>
    <phoneticPr fontId="12" type="noConversion"/>
  </si>
  <si>
    <t>A-142-02a</t>
    <phoneticPr fontId="12" type="noConversion"/>
  </si>
  <si>
    <t>A-142-03a</t>
    <phoneticPr fontId="12" type="noConversion"/>
  </si>
  <si>
    <t>A-142-04a</t>
    <phoneticPr fontId="12" type="noConversion"/>
  </si>
  <si>
    <t>A-142-05a</t>
    <phoneticPr fontId="12" type="noConversion"/>
  </si>
  <si>
    <t>105/2/26</t>
    <phoneticPr fontId="12" type="noConversion"/>
  </si>
  <si>
    <t>105/4/28</t>
  </si>
  <si>
    <t>105/4/28</t>
    <phoneticPr fontId="12" type="noConversion"/>
  </si>
  <si>
    <t>105/5/19</t>
    <phoneticPr fontId="12" type="noConversion"/>
  </si>
  <si>
    <t>A-143-01a</t>
    <phoneticPr fontId="5" type="noConversion"/>
  </si>
  <si>
    <t>社內指定與即席演講比賽</t>
    <phoneticPr fontId="5" type="noConversion"/>
  </si>
  <si>
    <t>焯炤館演講廳107</t>
    <phoneticPr fontId="5" type="noConversion"/>
  </si>
  <si>
    <t>社員</t>
    <phoneticPr fontId="5" type="noConversion"/>
  </si>
  <si>
    <t>A-143-02a</t>
    <phoneticPr fontId="5" type="noConversion"/>
  </si>
  <si>
    <t>國璽樓MD167</t>
    <phoneticPr fontId="5" type="noConversion"/>
  </si>
  <si>
    <t>A-143-03a</t>
    <phoneticPr fontId="5" type="noConversion"/>
  </si>
  <si>
    <t>仁愛學苑(社辦)</t>
    <phoneticPr fontId="5" type="noConversion"/>
  </si>
  <si>
    <t>A-143-04a</t>
  </si>
  <si>
    <t>105/3/30、4/8、5/6、5/20</t>
    <phoneticPr fontId="5" type="noConversion"/>
  </si>
  <si>
    <t>各校</t>
    <phoneticPr fontId="5" type="noConversion"/>
  </si>
  <si>
    <t>A-143-05a</t>
  </si>
  <si>
    <t>秋季大會</t>
    <phoneticPr fontId="5" type="noConversion"/>
  </si>
  <si>
    <t>台北圓山飯店</t>
    <phoneticPr fontId="5" type="noConversion"/>
  </si>
  <si>
    <t>A-143-06a</t>
    <phoneticPr fontId="5" type="noConversion"/>
  </si>
  <si>
    <t>各大台北國際英語演講社</t>
    <phoneticPr fontId="5" type="noConversion"/>
  </si>
  <si>
    <t>105/2/6</t>
    <phoneticPr fontId="12" type="noConversion"/>
  </si>
  <si>
    <t>105/3/4~6/1</t>
    <phoneticPr fontId="5" type="noConversion"/>
  </si>
  <si>
    <t>A-155-01a</t>
    <phoneticPr fontId="5" type="noConversion"/>
  </si>
  <si>
    <t>校內模擬聯合國會議</t>
    <phoneticPr fontId="5" type="noConversion"/>
  </si>
  <si>
    <t>105/05/14</t>
    <phoneticPr fontId="5" type="noConversion"/>
  </si>
  <si>
    <t>MD168</t>
    <phoneticPr fontId="5" type="noConversion"/>
  </si>
  <si>
    <t>社員及友社社員</t>
    <phoneticPr fontId="5" type="noConversion"/>
  </si>
  <si>
    <t>A-155-02a</t>
    <phoneticPr fontId="5" type="noConversion"/>
  </si>
  <si>
    <t>例行社課</t>
    <phoneticPr fontId="5" type="noConversion"/>
  </si>
  <si>
    <t>A-155-03a</t>
    <phoneticPr fontId="5" type="noConversion"/>
  </si>
  <si>
    <t>國際事務講座</t>
    <phoneticPr fontId="5" type="noConversion"/>
  </si>
  <si>
    <t>105/05/12</t>
    <phoneticPr fontId="5" type="noConversion"/>
  </si>
  <si>
    <t>MD168</t>
    <phoneticPr fontId="5" type="noConversion"/>
  </si>
  <si>
    <t>A-159-01a</t>
    <phoneticPr fontId="5" type="noConversion"/>
  </si>
  <si>
    <t>LM教室、LMB1</t>
    <phoneticPr fontId="5" type="noConversion"/>
  </si>
  <si>
    <t>教程學生</t>
    <phoneticPr fontId="5" type="noConversion"/>
  </si>
  <si>
    <t>教程學生</t>
    <phoneticPr fontId="5" type="noConversion"/>
  </si>
  <si>
    <t>A-159-02a</t>
    <phoneticPr fontId="5" type="noConversion"/>
  </si>
  <si>
    <t>教育學程導生會員運動大會</t>
    <phoneticPr fontId="5" type="noConversion"/>
  </si>
  <si>
    <t>中美堂</t>
    <phoneticPr fontId="5" type="noConversion"/>
  </si>
  <si>
    <t>A-159-03a</t>
    <phoneticPr fontId="5" type="noConversion"/>
  </si>
  <si>
    <t>室內培訓課程(板書、摺紙、原住民相關研習)</t>
    <phoneticPr fontId="5" type="noConversion"/>
  </si>
  <si>
    <t>105/4/6、4/13、5/11</t>
    <phoneticPr fontId="5" type="noConversion"/>
  </si>
  <si>
    <t>LE703</t>
    <phoneticPr fontId="5" type="noConversion"/>
  </si>
  <si>
    <t>A-159-04a</t>
    <phoneticPr fontId="5" type="noConversion"/>
  </si>
  <si>
    <t>天降大任之高空研習</t>
    <phoneticPr fontId="5" type="noConversion"/>
  </si>
  <si>
    <t>陽明山衛理福音園</t>
    <phoneticPr fontId="5" type="noConversion"/>
  </si>
  <si>
    <t>A-159-05a</t>
    <phoneticPr fontId="5" type="noConversion"/>
  </si>
  <si>
    <t>鐵師玉玲瓏</t>
    <phoneticPr fontId="5" type="noConversion"/>
  </si>
  <si>
    <t>進修部B1</t>
    <phoneticPr fontId="5" type="noConversion"/>
  </si>
  <si>
    <t>A-161-01a</t>
    <phoneticPr fontId="5" type="noConversion"/>
  </si>
  <si>
    <t>福青社聯合幹部培訓</t>
    <phoneticPr fontId="5" type="noConversion"/>
  </si>
  <si>
    <t>福隆</t>
    <phoneticPr fontId="5" type="noConversion"/>
  </si>
  <si>
    <t>福青社幹部</t>
    <phoneticPr fontId="5" type="noConversion"/>
  </si>
  <si>
    <t>A-161-02a</t>
  </si>
  <si>
    <t>母親節卡片傳恩情</t>
    <phoneticPr fontId="5" type="noConversion"/>
  </si>
  <si>
    <t>暫定維也納森林</t>
    <phoneticPr fontId="5" type="noConversion"/>
  </si>
  <si>
    <t>A-161-03a</t>
  </si>
  <si>
    <t>社慶</t>
    <phoneticPr fontId="5" type="noConversion"/>
  </si>
  <si>
    <t>DG320</t>
    <phoneticPr fontId="5" type="noConversion"/>
  </si>
  <si>
    <t>福青社歷年校友及老師</t>
    <phoneticPr fontId="5" type="noConversion"/>
  </si>
  <si>
    <t>A-161-04a</t>
  </si>
  <si>
    <t>感恩禮讚</t>
    <phoneticPr fontId="5" type="noConversion"/>
  </si>
  <si>
    <t>DG320</t>
    <phoneticPr fontId="5" type="noConversion"/>
  </si>
  <si>
    <t>A-161-05a</t>
  </si>
  <si>
    <t>大專青年生命成長營</t>
    <phoneticPr fontId="5" type="noConversion"/>
  </si>
  <si>
    <t>輔大校園</t>
    <phoneticPr fontId="5" type="noConversion"/>
  </si>
  <si>
    <t>全校同學</t>
    <phoneticPr fontId="5" type="noConversion"/>
  </si>
  <si>
    <t>A-161-06a</t>
  </si>
  <si>
    <t>天空之旅讚頌音樂會</t>
    <phoneticPr fontId="5" type="noConversion"/>
  </si>
  <si>
    <t>東吳大學</t>
    <phoneticPr fontId="5" type="noConversion"/>
  </si>
  <si>
    <t>大專生</t>
    <phoneticPr fontId="5" type="noConversion"/>
  </si>
  <si>
    <t>105/5/11、5/18、5/25</t>
    <phoneticPr fontId="5" type="noConversion"/>
  </si>
  <si>
    <t>105/5/13</t>
    <phoneticPr fontId="5" type="noConversion"/>
  </si>
  <si>
    <t>A-174-01a</t>
    <phoneticPr fontId="5" type="noConversion"/>
  </si>
  <si>
    <t>【伴侶親密暴力專題演講】愛侶之間，認識親密暴力</t>
    <phoneticPr fontId="5" type="noConversion"/>
  </si>
  <si>
    <t>仁愛學院</t>
    <phoneticPr fontId="5" type="noConversion"/>
  </si>
  <si>
    <t>A-174-02a</t>
    <phoneticPr fontId="5" type="noConversion"/>
  </si>
  <si>
    <t>【認識多元專題演講】跨性別與自我認同探討</t>
    <phoneticPr fontId="5" type="noConversion"/>
  </si>
  <si>
    <t>旋律廣場</t>
    <phoneticPr fontId="5" type="noConversion"/>
  </si>
  <si>
    <t>A-174-03a</t>
    <phoneticPr fontId="5" type="noConversion"/>
  </si>
  <si>
    <t>【愛滋認識專題演講】你得愛滋，我怎麼和你相處？</t>
    <phoneticPr fontId="5" type="noConversion"/>
  </si>
  <si>
    <t>演講廳</t>
    <phoneticPr fontId="5" type="noConversion"/>
  </si>
  <si>
    <t>A-174-04a</t>
    <phoneticPr fontId="5" type="noConversion"/>
  </si>
  <si>
    <t>【愛滋認識專題演講】得了愛滋，為什麼不想吃藥？</t>
    <phoneticPr fontId="5" type="noConversion"/>
  </si>
  <si>
    <t>A-174-05a</t>
    <phoneticPr fontId="5" type="noConversion"/>
  </si>
  <si>
    <t>【愛侶 溝通專題演講】良好 的戀愛溝通</t>
    <phoneticPr fontId="5" type="noConversion"/>
  </si>
  <si>
    <t>A-174-06a</t>
    <phoneticPr fontId="5" type="noConversion"/>
  </si>
  <si>
    <t>105/3/30</t>
    <phoneticPr fontId="12" type="noConversion"/>
  </si>
  <si>
    <t>105/4/27</t>
    <phoneticPr fontId="12" type="noConversion"/>
  </si>
  <si>
    <t>105/5/18</t>
    <phoneticPr fontId="12" type="noConversion"/>
  </si>
  <si>
    <t>F-061-01a</t>
    <phoneticPr fontId="5" type="noConversion"/>
  </si>
  <si>
    <t>105/2/22-105/5/23</t>
    <phoneticPr fontId="5" type="noConversion"/>
  </si>
  <si>
    <t>社辦、四音、三問、二聯</t>
    <phoneticPr fontId="5" type="noConversion"/>
  </si>
  <si>
    <t>全體社員</t>
    <phoneticPr fontId="5" type="noConversion"/>
  </si>
  <si>
    <t>F-061-02a</t>
    <phoneticPr fontId="5" type="noConversion"/>
  </si>
  <si>
    <t>105/4/30</t>
    <phoneticPr fontId="5" type="noConversion"/>
  </si>
  <si>
    <t>陽明山</t>
    <phoneticPr fontId="5" type="noConversion"/>
  </si>
  <si>
    <t>藝術學院合唱教室</t>
    <phoneticPr fontId="5" type="noConversion"/>
  </si>
  <si>
    <t>所有音樂愛好者</t>
    <phoneticPr fontId="5" type="noConversion"/>
  </si>
  <si>
    <t>F-062-02a</t>
    <phoneticPr fontId="5" type="noConversion"/>
  </si>
  <si>
    <t>輔仁大學百鍊廳</t>
    <phoneticPr fontId="5" type="noConversion"/>
  </si>
  <si>
    <t>F-068-01a</t>
    <phoneticPr fontId="5" type="noConversion"/>
  </si>
  <si>
    <t>焯炤館4樓音樂教室/2樓聯誼室</t>
    <phoneticPr fontId="5" type="noConversion"/>
  </si>
  <si>
    <t>管弦樂社弦樂團</t>
    <phoneticPr fontId="5" type="noConversion"/>
  </si>
  <si>
    <t>F-068-02a</t>
    <phoneticPr fontId="5" type="noConversion"/>
  </si>
  <si>
    <t>焯炤館4樓康樂教室</t>
    <phoneticPr fontId="5" type="noConversion"/>
  </si>
  <si>
    <t>管弦樂社管樂團</t>
    <phoneticPr fontId="5" type="noConversion"/>
  </si>
  <si>
    <t>F-068-03a</t>
    <phoneticPr fontId="5" type="noConversion"/>
  </si>
  <si>
    <t>105/6/16</t>
    <phoneticPr fontId="5" type="noConversion"/>
  </si>
  <si>
    <t>管弦樂社社員</t>
    <phoneticPr fontId="5" type="noConversion"/>
  </si>
  <si>
    <t>F-069-01a</t>
    <phoneticPr fontId="5" type="noConversion"/>
  </si>
  <si>
    <t>社團課程(10)</t>
    <phoneticPr fontId="5" type="noConversion"/>
  </si>
  <si>
    <t>焯炤館015視聽教室</t>
    <phoneticPr fontId="5" type="noConversion"/>
  </si>
  <si>
    <t>口琴社社員</t>
    <phoneticPr fontId="5" type="noConversion"/>
  </si>
  <si>
    <t>F-069-02a</t>
    <phoneticPr fontId="5" type="noConversion"/>
  </si>
  <si>
    <t>焯炤館小型會議室008</t>
    <phoneticPr fontId="5" type="noConversion"/>
  </si>
  <si>
    <t>F-069-03a</t>
    <phoneticPr fontId="5" type="noConversion"/>
  </si>
  <si>
    <t>送舊(1)</t>
    <phoneticPr fontId="5" type="noConversion"/>
  </si>
  <si>
    <t>高雄</t>
    <phoneticPr fontId="5" type="noConversion"/>
  </si>
  <si>
    <t>F-069-04a</t>
    <phoneticPr fontId="5" type="noConversion"/>
  </si>
  <si>
    <t>母親節感恩巡迴音樂會(1)</t>
    <phoneticPr fontId="5" type="noConversion"/>
  </si>
  <si>
    <t>105/5/8</t>
    <phoneticPr fontId="5" type="noConversion"/>
  </si>
  <si>
    <t>雙北各景點</t>
    <phoneticPr fontId="5" type="noConversion"/>
  </si>
  <si>
    <t>街上行人</t>
    <phoneticPr fontId="5" type="noConversion"/>
  </si>
  <si>
    <t>F-071-01a</t>
    <phoneticPr fontId="5" type="noConversion"/>
  </si>
  <si>
    <t>寒訓(1)</t>
    <phoneticPr fontId="5" type="noConversion"/>
  </si>
  <si>
    <t>花蓮以及台東</t>
    <phoneticPr fontId="5" type="noConversion"/>
  </si>
  <si>
    <t>F-071-02a</t>
    <phoneticPr fontId="5" type="noConversion"/>
  </si>
  <si>
    <t>社課團練(48)</t>
    <phoneticPr fontId="5" type="noConversion"/>
  </si>
  <si>
    <t xml:space="preserve">焯炤館一樓演講廳,地下一樓演講廳，
（四樓音樂教室備用）
</t>
    <phoneticPr fontId="5" type="noConversion"/>
  </si>
  <si>
    <t>F-071-03a</t>
    <phoneticPr fontId="5" type="noConversion"/>
  </si>
  <si>
    <t>弦韻獎(1)</t>
    <phoneticPr fontId="5" type="noConversion"/>
  </si>
  <si>
    <t>F-071-04a</t>
    <phoneticPr fontId="5" type="noConversion"/>
  </si>
  <si>
    <t>民謠咖啡廳(1)</t>
    <phoneticPr fontId="5" type="noConversion"/>
  </si>
  <si>
    <t>F-071-05a</t>
    <phoneticPr fontId="5" type="noConversion"/>
  </si>
  <si>
    <t>小家成發(1)</t>
    <phoneticPr fontId="5" type="noConversion"/>
  </si>
  <si>
    <t>利瑪竇地下演講廳</t>
    <phoneticPr fontId="5" type="noConversion"/>
  </si>
  <si>
    <t>F-074-01a</t>
    <phoneticPr fontId="5" type="noConversion"/>
  </si>
  <si>
    <t>夢幻電影城</t>
    <phoneticPr fontId="5" type="noConversion"/>
  </si>
  <si>
    <t>搖研社社員</t>
    <phoneticPr fontId="5" type="noConversion"/>
  </si>
  <si>
    <t>F-074-02a</t>
    <phoneticPr fontId="5" type="noConversion"/>
  </si>
  <si>
    <t>潛水艇的天空</t>
    <phoneticPr fontId="5" type="noConversion"/>
  </si>
  <si>
    <t>105/3/9-105/6/1</t>
  </si>
  <si>
    <t>鋼琴社社辦</t>
  </si>
  <si>
    <t>焯炤館015會議室</t>
  </si>
  <si>
    <t>F-123-03a</t>
  </si>
  <si>
    <t>105/6/2</t>
  </si>
  <si>
    <t>全校學生</t>
  </si>
  <si>
    <t>F-124-01a</t>
  </si>
  <si>
    <t>數音社社辦</t>
  </si>
  <si>
    <t>數音社全體社員</t>
  </si>
  <si>
    <t>F-124-02a</t>
  </si>
  <si>
    <t>105/3/16-105/5/25</t>
    <phoneticPr fontId="5" type="noConversion"/>
  </si>
  <si>
    <t>社辦、焯炤館 015</t>
    <phoneticPr fontId="5" type="noConversion"/>
  </si>
  <si>
    <t>F-124-03a</t>
  </si>
  <si>
    <t>Revolver左輪手槍</t>
  </si>
  <si>
    <t>所有大專院校生</t>
  </si>
  <si>
    <t>F-124-04a</t>
  </si>
  <si>
    <t>潛水艇的天空</t>
  </si>
  <si>
    <t>輔大所有師生</t>
  </si>
  <si>
    <t>F-167-01</t>
    <phoneticPr fontId="5" type="noConversion"/>
  </si>
  <si>
    <t>F-167-02</t>
    <phoneticPr fontId="5" type="noConversion"/>
  </si>
  <si>
    <t>105/3/31</t>
    <phoneticPr fontId="5" type="noConversion"/>
  </si>
  <si>
    <t>皇后鎮森林</t>
    <phoneticPr fontId="5" type="noConversion"/>
  </si>
  <si>
    <t>F-167-03</t>
    <phoneticPr fontId="5" type="noConversion"/>
  </si>
  <si>
    <t>F-167-04</t>
    <phoneticPr fontId="5" type="noConversion"/>
  </si>
  <si>
    <t>105/5/13</t>
    <phoneticPr fontId="5" type="noConversion"/>
  </si>
  <si>
    <t>F-167-05</t>
    <phoneticPr fontId="5" type="noConversion"/>
  </si>
  <si>
    <t>F-223-01a</t>
    <phoneticPr fontId="5" type="noConversion"/>
  </si>
  <si>
    <t>爵士鋼琴社社課(5)</t>
    <phoneticPr fontId="5" type="noConversion"/>
  </si>
  <si>
    <t>爵士鋼琴社社辦</t>
    <phoneticPr fontId="5" type="noConversion"/>
  </si>
  <si>
    <t>F-223-02a</t>
    <phoneticPr fontId="5" type="noConversion"/>
  </si>
  <si>
    <t>爵士鋼琴週(1)</t>
    <phoneticPr fontId="5" type="noConversion"/>
  </si>
  <si>
    <t>F-223-03a</t>
    <phoneticPr fontId="5" type="noConversion"/>
  </si>
  <si>
    <t>爵士鋼琴社期末成發(1次)</t>
    <phoneticPr fontId="5" type="noConversion"/>
  </si>
  <si>
    <t>E-064-01a</t>
    <phoneticPr fontId="5" type="noConversion"/>
  </si>
  <si>
    <t>焯炤館008會議室</t>
    <phoneticPr fontId="5" type="noConversion"/>
  </si>
  <si>
    <t>E-064-02a</t>
    <phoneticPr fontId="5" type="noConversion"/>
  </si>
  <si>
    <t>參觀墨條製作</t>
    <phoneticPr fontId="5" type="noConversion"/>
  </si>
  <si>
    <t>105/4/23</t>
    <phoneticPr fontId="5" type="noConversion"/>
  </si>
  <si>
    <t>大有製墨廠</t>
    <phoneticPr fontId="5" type="noConversion"/>
  </si>
  <si>
    <t>E-064-03a</t>
    <phoneticPr fontId="5" type="noConversion"/>
  </si>
  <si>
    <t>宜真共享空間</t>
    <phoneticPr fontId="5" type="noConversion"/>
  </si>
  <si>
    <t>攝影社社員</t>
    <phoneticPr fontId="21" type="noConversion"/>
  </si>
  <si>
    <t>E-066-02a</t>
    <phoneticPr fontId="21" type="noConversion"/>
  </si>
  <si>
    <t>寶藏巖國際藝術村</t>
    <phoneticPr fontId="21" type="noConversion"/>
  </si>
  <si>
    <t>E-067-01a</t>
  </si>
  <si>
    <t>國璽樓、焯炤館三樓、四樓康樂教室、利瑪竇B1韻律教室</t>
  </si>
  <si>
    <t>E-070-01a</t>
    <phoneticPr fontId="5" type="noConversion"/>
  </si>
  <si>
    <t>105/3/7-105/5/25</t>
    <phoneticPr fontId="5" type="noConversion"/>
  </si>
  <si>
    <t>進修部地下一樓、戲劇社社辦、鏡鏡屋</t>
    <phoneticPr fontId="5" type="noConversion"/>
  </si>
  <si>
    <t>E-070-02a</t>
    <phoneticPr fontId="5" type="noConversion"/>
  </si>
  <si>
    <t>105/4/30</t>
    <phoneticPr fontId="5" type="noConversion"/>
  </si>
  <si>
    <t>校外劇場</t>
    <phoneticPr fontId="5" type="noConversion"/>
  </si>
  <si>
    <t>E-072-01a</t>
    <phoneticPr fontId="5" type="noConversion"/>
  </si>
  <si>
    <t>全體社員</t>
    <phoneticPr fontId="5" type="noConversion"/>
  </si>
  <si>
    <t>世界舞蹈塑身體驗營</t>
    <phoneticPr fontId="5" type="noConversion"/>
  </si>
  <si>
    <t>105/3/1</t>
    <phoneticPr fontId="5" type="noConversion"/>
  </si>
  <si>
    <t>社員、校內學生</t>
    <phoneticPr fontId="5" type="noConversion"/>
  </si>
  <si>
    <t>焯炤館B1旋律廣場、二樓韻律教室、進修部地下一樓教室、利瑪竇B1舞蹈空間</t>
    <phoneticPr fontId="5" type="noConversion"/>
  </si>
  <si>
    <t>焯炤館夢幻電影城、旋律廣場</t>
    <phoneticPr fontId="12" type="noConversion"/>
  </si>
  <si>
    <t>焯炤館旋律廣場</t>
  </si>
  <si>
    <t>電台觀摩學習</t>
  </si>
  <si>
    <t>105/3/31</t>
  </si>
  <si>
    <t>NEWS98廣播電台、國立教育電台</t>
  </si>
  <si>
    <t>期末成果發表大會</t>
  </si>
  <si>
    <t>105/5/26</t>
  </si>
  <si>
    <t>廣播演藝社社員及對本社有興趣之輔大師生</t>
  </si>
  <si>
    <t>E-128-01a</t>
  </si>
  <si>
    <t>全體幹部</t>
  </si>
  <si>
    <t>年度成果發表會</t>
  </si>
  <si>
    <t>105/6/4</t>
  </si>
  <si>
    <t>進修部B1演講廳</t>
  </si>
  <si>
    <t>焯炤館地下015</t>
    <phoneticPr fontId="5" type="noConversion"/>
  </si>
  <si>
    <t>105/5/28</t>
    <phoneticPr fontId="5" type="noConversion"/>
  </si>
  <si>
    <t>專業訓練(12)</t>
  </si>
  <si>
    <t>105/03/01-105/06/07</t>
  </si>
  <si>
    <t>進修部B1 1室</t>
  </si>
  <si>
    <t>105/03/23、105/04/29</t>
  </si>
  <si>
    <t>進修部地下室</t>
  </si>
  <si>
    <t>105/03/19、105/04/09</t>
  </si>
  <si>
    <t>圓山花博公園</t>
  </si>
  <si>
    <t>焯炤館012旋律廣場</t>
  </si>
  <si>
    <t>全體輔大學生</t>
    <phoneticPr fontId="5" type="noConversion"/>
  </si>
  <si>
    <t>E-165-01a</t>
  </si>
  <si>
    <t>社課教室</t>
  </si>
  <si>
    <t>社團成員</t>
  </si>
  <si>
    <t>進修部地下室或創意巧手社辦</t>
    <phoneticPr fontId="5" type="noConversion"/>
  </si>
  <si>
    <t>創意巧手社社辦</t>
    <phoneticPr fontId="5" type="noConversion"/>
  </si>
  <si>
    <t>創意巧手社幹部</t>
    <phoneticPr fontId="5" type="noConversion"/>
  </si>
  <si>
    <t>Ｅ-171-01a</t>
  </si>
  <si>
    <t>幹部訓練</t>
  </si>
  <si>
    <t>救國團宜蘭學苑</t>
  </si>
  <si>
    <t>弓道社應屆及下屆幹部</t>
  </si>
  <si>
    <t>Ｅ-171-02a</t>
  </si>
  <si>
    <t>竹久弓道場</t>
  </si>
  <si>
    <t>全體弓道社員</t>
  </si>
  <si>
    <t>Ｅ-171-03a</t>
  </si>
  <si>
    <t>四校弓道社聯合新人賽</t>
  </si>
  <si>
    <t>蘆洲國民運動中心</t>
  </si>
  <si>
    <t>東華大學、政治大學、台北科技大學、淡江大學、輔仁大學全體弓道社社員</t>
  </si>
  <si>
    <t>104學年度第1學期社團「特別專案」</t>
    <phoneticPr fontId="5" type="noConversion"/>
  </si>
  <si>
    <t>社團名稱</t>
    <phoneticPr fontId="5" type="noConversion"/>
  </si>
  <si>
    <t>047</t>
    <phoneticPr fontId="5" type="noConversion"/>
  </si>
  <si>
    <t>申請總件數</t>
    <phoneticPr fontId="5" type="noConversion"/>
  </si>
  <si>
    <t xml:space="preserve">件 </t>
    <phoneticPr fontId="5" type="noConversion"/>
  </si>
  <si>
    <t>※初審建議補助總金額：</t>
    <phoneticPr fontId="5" type="noConversion"/>
  </si>
  <si>
    <t>預定時間</t>
    <phoneticPr fontId="5" type="noConversion"/>
  </si>
  <si>
    <t>對象</t>
    <phoneticPr fontId="5" type="noConversion"/>
  </si>
  <si>
    <t>人數</t>
    <phoneticPr fontId="5" type="noConversion"/>
  </si>
  <si>
    <t>D-047-01專</t>
    <phoneticPr fontId="5" type="noConversion"/>
  </si>
  <si>
    <t>系際盃</t>
    <phoneticPr fontId="5" type="noConversion"/>
  </si>
  <si>
    <t>貴子棒球場</t>
    <phoneticPr fontId="5" type="noConversion"/>
  </si>
  <si>
    <t>校內系壘成員</t>
    <phoneticPr fontId="5" type="noConversion"/>
  </si>
  <si>
    <t>D-047-02專</t>
    <phoneticPr fontId="5" type="noConversion"/>
  </si>
  <si>
    <t>聯盟賽</t>
    <phoneticPr fontId="5" type="noConversion"/>
  </si>
  <si>
    <t>090</t>
    <phoneticPr fontId="12" type="noConversion"/>
  </si>
  <si>
    <t>D 090-01專</t>
    <phoneticPr fontId="5" type="noConversion"/>
  </si>
  <si>
    <t>羽球系際盃</t>
    <phoneticPr fontId="5" type="noConversion"/>
  </si>
  <si>
    <t>泰山體育館</t>
    <phoneticPr fontId="5" type="noConversion"/>
  </si>
  <si>
    <t>輔大師生</t>
    <phoneticPr fontId="5" type="noConversion"/>
  </si>
  <si>
    <t>091</t>
    <phoneticPr fontId="12" type="noConversion"/>
  </si>
  <si>
    <t>D-091-01專</t>
    <phoneticPr fontId="5" type="noConversion"/>
  </si>
  <si>
    <t>北桌盃校際聯誼邀請賽</t>
    <phoneticPr fontId="5" type="noConversion"/>
  </si>
  <si>
    <t>台大體育館</t>
    <phoneticPr fontId="5" type="noConversion"/>
  </si>
  <si>
    <t>北桌聯盟學校社團成員</t>
    <phoneticPr fontId="5" type="noConversion"/>
  </si>
  <si>
    <t>D-091-02專</t>
    <phoneticPr fontId="5" type="noConversion"/>
  </si>
  <si>
    <t>系際盃桌球賽</t>
    <phoneticPr fontId="5" type="noConversion"/>
  </si>
  <si>
    <t>文開樓B1桌球室</t>
    <phoneticPr fontId="5" type="noConversion"/>
  </si>
  <si>
    <t>校內學生</t>
    <phoneticPr fontId="5" type="noConversion"/>
  </si>
  <si>
    <t>093</t>
    <phoneticPr fontId="12" type="noConversion"/>
  </si>
  <si>
    <t>D-093-01專</t>
    <phoneticPr fontId="5" type="noConversion"/>
  </si>
  <si>
    <t>輔大盃</t>
    <phoneticPr fontId="5" type="noConversion"/>
  </si>
  <si>
    <t>105/5/21</t>
    <phoneticPr fontId="5" type="noConversion"/>
  </si>
  <si>
    <t>輔仁大學</t>
    <phoneticPr fontId="5" type="noConversion"/>
  </si>
  <si>
    <t>各大專院校射箭社與社會人士</t>
    <phoneticPr fontId="5" type="noConversion"/>
  </si>
  <si>
    <t>119</t>
    <phoneticPr fontId="12" type="noConversion"/>
  </si>
  <si>
    <t>166</t>
    <phoneticPr fontId="12" type="noConversion"/>
  </si>
  <si>
    <t>D-166-01專</t>
    <phoneticPr fontId="5" type="noConversion"/>
  </si>
  <si>
    <t>武術性聯合端午之夜</t>
    <phoneticPr fontId="5" type="noConversion"/>
  </si>
  <si>
    <t>105/6/8</t>
    <phoneticPr fontId="5" type="noConversion"/>
  </si>
  <si>
    <t>潛水艇的天空</t>
    <phoneticPr fontId="5" type="noConversion"/>
  </si>
  <si>
    <t>武術性社團社員</t>
    <phoneticPr fontId="5" type="noConversion"/>
  </si>
  <si>
    <t>104學年度第2學期社團「專案活動」</t>
    <phoneticPr fontId="5" type="noConversion"/>
  </si>
  <si>
    <t>社團名稱</t>
    <phoneticPr fontId="5" type="noConversion"/>
  </si>
  <si>
    <t>社團名稱</t>
    <phoneticPr fontId="5" type="noConversion"/>
  </si>
  <si>
    <t>097</t>
    <phoneticPr fontId="5" type="noConversion"/>
  </si>
  <si>
    <t>對象</t>
    <phoneticPr fontId="5" type="noConversion"/>
  </si>
  <si>
    <t>對象</t>
    <phoneticPr fontId="5" type="noConversion"/>
  </si>
  <si>
    <t>人數</t>
    <phoneticPr fontId="5" type="noConversion"/>
  </si>
  <si>
    <t>人數</t>
    <phoneticPr fontId="5" type="noConversion"/>
  </si>
  <si>
    <t>C-097-01a</t>
    <phoneticPr fontId="5" type="noConversion"/>
  </si>
  <si>
    <t>愛愛養老院</t>
    <phoneticPr fontId="5" type="noConversion"/>
  </si>
  <si>
    <t>愛愛養老院長者</t>
    <phoneticPr fontId="5" type="noConversion"/>
  </si>
  <si>
    <t>C-097-02a</t>
    <phoneticPr fontId="5" type="noConversion"/>
  </si>
  <si>
    <t>新北市兒童新樂園</t>
    <phoneticPr fontId="5" type="noConversion"/>
  </si>
  <si>
    <t>三重自閉症協會星兒</t>
    <phoneticPr fontId="5" type="noConversion"/>
  </si>
  <si>
    <t>C-097-03a</t>
    <phoneticPr fontId="5" type="noConversion"/>
  </si>
  <si>
    <t>全人康復之家</t>
    <phoneticPr fontId="5" type="noConversion"/>
  </si>
  <si>
    <t>全人康復之家住民</t>
    <phoneticPr fontId="5" type="noConversion"/>
  </si>
  <si>
    <t>C-097-04a</t>
    <phoneticPr fontId="5" type="noConversion"/>
  </si>
  <si>
    <t>五股康復之家</t>
    <phoneticPr fontId="5" type="noConversion"/>
  </si>
  <si>
    <t>五股康復之家住民</t>
    <phoneticPr fontId="5" type="noConversion"/>
  </si>
  <si>
    <t>國璽樓MD169</t>
    <phoneticPr fontId="5" type="noConversion"/>
  </si>
  <si>
    <t>同舟社員</t>
    <phoneticPr fontId="5" type="noConversion"/>
  </si>
  <si>
    <t>104學年度第2學期社團「特別專案」</t>
    <phoneticPr fontId="5" type="noConversion"/>
  </si>
  <si>
    <t>社團名稱</t>
    <phoneticPr fontId="5" type="noConversion"/>
  </si>
  <si>
    <t>097</t>
    <phoneticPr fontId="5" type="noConversion"/>
  </si>
  <si>
    <t>申請總件數</t>
    <phoneticPr fontId="5" type="noConversion"/>
  </si>
  <si>
    <t xml:space="preserve">件 </t>
    <phoneticPr fontId="5" type="noConversion"/>
  </si>
  <si>
    <t>※初審建議補助總金額：</t>
    <phoneticPr fontId="5" type="noConversion"/>
  </si>
  <si>
    <t>098</t>
    <phoneticPr fontId="5" type="noConversion"/>
  </si>
  <si>
    <t>C-098-01a</t>
    <phoneticPr fontId="5" type="noConversion"/>
  </si>
  <si>
    <t>105/5/27</t>
    <phoneticPr fontId="5" type="noConversion"/>
  </si>
  <si>
    <t>淨心堂1樓大廳</t>
    <phoneticPr fontId="5" type="noConversion"/>
  </si>
  <si>
    <t>醒新社全體社員</t>
    <phoneticPr fontId="5" type="noConversion"/>
  </si>
  <si>
    <t>C-098-02a</t>
    <phoneticPr fontId="5" type="noConversion"/>
  </si>
  <si>
    <t>同榮國小</t>
  </si>
  <si>
    <t>45屆新進隊員</t>
  </si>
  <si>
    <t>C-098-03a</t>
    <phoneticPr fontId="5" type="noConversion"/>
  </si>
  <si>
    <t>105/4/30</t>
  </si>
  <si>
    <t>菁桐國小</t>
  </si>
  <si>
    <t>菁桐國小學生</t>
  </si>
  <si>
    <t>全體愛愛隊隊員</t>
  </si>
  <si>
    <t>勵德全體隊員</t>
  </si>
  <si>
    <t>勵德全體隊員、新生</t>
  </si>
  <si>
    <t>衛生福利部樂生療養院</t>
    <phoneticPr fontId="5" type="noConversion"/>
  </si>
  <si>
    <t>隊員與樂生院民</t>
    <phoneticPr fontId="5" type="noConversion"/>
  </si>
  <si>
    <t>105/3/16-105/5/25</t>
    <phoneticPr fontId="5" type="noConversion"/>
  </si>
  <si>
    <t>淨心堂1樓大廳</t>
    <phoneticPr fontId="5" type="noConversion"/>
  </si>
  <si>
    <t>樂生全體隊員</t>
    <phoneticPr fontId="5" type="noConversion"/>
  </si>
  <si>
    <t>105/3/19-105/3/20</t>
    <phoneticPr fontId="5" type="noConversion"/>
  </si>
  <si>
    <t>天主教達義營地</t>
    <phoneticPr fontId="5" type="noConversion"/>
  </si>
  <si>
    <t>尚未確定</t>
    <phoneticPr fontId="5" type="noConversion"/>
  </si>
  <si>
    <t>幹部及在校團員</t>
    <phoneticPr fontId="5" type="noConversion"/>
  </si>
  <si>
    <t>43屆港安團員</t>
    <phoneticPr fontId="5" type="noConversion"/>
  </si>
  <si>
    <t>C-098-01專</t>
    <phoneticPr fontId="5" type="noConversion"/>
  </si>
  <si>
    <t>新竹誠正中學、加爾默羅聖母堂</t>
  </si>
  <si>
    <t>C-098-02專</t>
    <phoneticPr fontId="5" type="noConversion"/>
  </si>
  <si>
    <t>新竹誠正中學</t>
  </si>
  <si>
    <t>C-098-03專</t>
    <phoneticPr fontId="5" type="noConversion"/>
  </si>
  <si>
    <t>衛生福利部樂生療養院聖望廣場</t>
    <phoneticPr fontId="5" type="noConversion"/>
  </si>
  <si>
    <t>樂生院民與隊員隊友</t>
    <phoneticPr fontId="5" type="noConversion"/>
  </si>
  <si>
    <t>C-098-04專</t>
    <phoneticPr fontId="5" type="noConversion"/>
  </si>
  <si>
    <t>屏東縣獅子鄉楓林村</t>
    <phoneticPr fontId="5" type="noConversion"/>
  </si>
  <si>
    <t>楓林村村民</t>
    <phoneticPr fontId="5" type="noConversion"/>
  </si>
  <si>
    <t>C-098-05專</t>
    <phoneticPr fontId="5" type="noConversion"/>
  </si>
  <si>
    <t>烏來</t>
    <phoneticPr fontId="5" type="noConversion"/>
  </si>
  <si>
    <t>輔大在校盲生</t>
    <phoneticPr fontId="5" type="noConversion"/>
  </si>
  <si>
    <t>C-098-06專</t>
    <phoneticPr fontId="5" type="noConversion"/>
  </si>
  <si>
    <t>草嶺古道</t>
    <phoneticPr fontId="5" type="noConversion"/>
  </si>
  <si>
    <t>盲人重建院院生</t>
    <phoneticPr fontId="5" type="noConversion"/>
  </si>
  <si>
    <t>099</t>
    <phoneticPr fontId="5" type="noConversion"/>
  </si>
  <si>
    <t>預定時間</t>
    <phoneticPr fontId="5" type="noConversion"/>
  </si>
  <si>
    <t>對象</t>
    <phoneticPr fontId="5" type="noConversion"/>
  </si>
  <si>
    <t>人數</t>
    <phoneticPr fontId="5" type="noConversion"/>
  </si>
  <si>
    <t>素食週</t>
    <phoneticPr fontId="5" type="noConversion"/>
  </si>
  <si>
    <t>風華廣場</t>
    <phoneticPr fontId="5" type="noConversion"/>
  </si>
  <si>
    <t>輔大全體師生</t>
    <phoneticPr fontId="5" type="noConversion"/>
  </si>
  <si>
    <t>池坊花藝社課</t>
    <phoneticPr fontId="5" type="noConversion"/>
  </si>
  <si>
    <t>校外社辦</t>
    <phoneticPr fontId="5" type="noConversion"/>
  </si>
  <si>
    <t>淨仁社社員</t>
    <phoneticPr fontId="5" type="noConversion"/>
  </si>
  <si>
    <t>浴佛節</t>
    <phoneticPr fontId="5" type="noConversion"/>
  </si>
  <si>
    <t>輔大校門口</t>
    <phoneticPr fontId="5" type="noConversion"/>
  </si>
  <si>
    <t>100</t>
    <phoneticPr fontId="5" type="noConversion"/>
  </si>
  <si>
    <t>社課</t>
    <phoneticPr fontId="5" type="noConversion"/>
  </si>
  <si>
    <t>焯炤館內</t>
    <phoneticPr fontId="5" type="noConversion"/>
  </si>
  <si>
    <t>學員</t>
    <phoneticPr fontId="5" type="noConversion"/>
  </si>
  <si>
    <t>崇德志工社</t>
    <phoneticPr fontId="5" type="noConversion"/>
  </si>
  <si>
    <t>C-101-01專</t>
    <phoneticPr fontId="5" type="noConversion"/>
  </si>
  <si>
    <t>崇德親子孝親體驗營</t>
    <phoneticPr fontId="5" type="noConversion"/>
  </si>
  <si>
    <t>輔仁大學</t>
    <phoneticPr fontId="5" type="noConversion"/>
  </si>
  <si>
    <t>新莊區幼稚園~國小三年級學生</t>
    <phoneticPr fontId="5" type="noConversion"/>
  </si>
  <si>
    <t>C-101-01a</t>
    <phoneticPr fontId="5" type="noConversion"/>
  </si>
  <si>
    <t>豐年國小</t>
    <phoneticPr fontId="5" type="noConversion"/>
  </si>
  <si>
    <t>國小學生</t>
    <phoneticPr fontId="5" type="noConversion"/>
  </si>
  <si>
    <t>C-101-02a</t>
  </si>
  <si>
    <t>愛愛院</t>
    <phoneticPr fontId="5" type="noConversion"/>
  </si>
  <si>
    <t>愛愛院老人</t>
    <phoneticPr fontId="5" type="noConversion"/>
  </si>
  <si>
    <t>C-101-03a</t>
  </si>
  <si>
    <t>新庄國小</t>
    <phoneticPr fontId="5" type="noConversion"/>
  </si>
  <si>
    <t>新莊國中學生</t>
    <phoneticPr fontId="5" type="noConversion"/>
  </si>
  <si>
    <t>C-101-04a</t>
  </si>
  <si>
    <t>陽明養護中心</t>
    <phoneticPr fontId="5" type="noConversion"/>
  </si>
  <si>
    <t>陽明養護中心院生</t>
    <phoneticPr fontId="5" type="noConversion"/>
  </si>
  <si>
    <t>C-101-05a</t>
  </si>
  <si>
    <t>榮富國小</t>
    <phoneticPr fontId="5" type="noConversion"/>
  </si>
  <si>
    <t>榮富國小學生</t>
    <phoneticPr fontId="5" type="noConversion"/>
  </si>
  <si>
    <t>107</t>
    <phoneticPr fontId="5" type="noConversion"/>
  </si>
  <si>
    <t>107</t>
    <phoneticPr fontId="5" type="noConversion"/>
  </si>
  <si>
    <t>C-107-01專</t>
    <phoneticPr fontId="5" type="noConversion"/>
  </si>
  <si>
    <t>105/4/28</t>
    <phoneticPr fontId="5" type="noConversion"/>
  </si>
  <si>
    <t>輔大校園</t>
    <phoneticPr fontId="5" type="noConversion"/>
  </si>
  <si>
    <t>輔大師生</t>
    <phoneticPr fontId="5" type="noConversion"/>
  </si>
  <si>
    <t>服務性社團小畢典</t>
    <phoneticPr fontId="5" type="noConversion"/>
  </si>
  <si>
    <t>105/6/16</t>
    <phoneticPr fontId="5" type="noConversion"/>
  </si>
  <si>
    <t>潛水艇的天空</t>
    <phoneticPr fontId="5" type="noConversion"/>
  </si>
  <si>
    <t>服務性社團師生</t>
    <phoneticPr fontId="5" type="noConversion"/>
  </si>
  <si>
    <t>二手x創意市集</t>
    <phoneticPr fontId="5" type="noConversion"/>
  </si>
  <si>
    <t>105/3/28</t>
    <phoneticPr fontId="5" type="noConversion"/>
  </si>
  <si>
    <t>風華再現廣場</t>
    <phoneticPr fontId="5" type="noConversion"/>
  </si>
  <si>
    <t>泰山奇蹟之家</t>
    <phoneticPr fontId="5" type="noConversion"/>
  </si>
  <si>
    <t>恆青社員</t>
    <phoneticPr fontId="5" type="noConversion"/>
  </si>
  <si>
    <t>116</t>
    <phoneticPr fontId="5" type="noConversion"/>
  </si>
  <si>
    <t>全體社員、外校社員</t>
    <phoneticPr fontId="5" type="noConversion"/>
  </si>
  <si>
    <t>旋律廣場</t>
    <phoneticPr fontId="5" type="noConversion"/>
  </si>
  <si>
    <t>24、25期社員</t>
    <phoneticPr fontId="5" type="noConversion"/>
  </si>
  <si>
    <t>國璽樓一樓教室</t>
    <phoneticPr fontId="5" type="noConversion"/>
  </si>
  <si>
    <t>第六屆老骨灰回娘家-GF的光陰</t>
    <phoneticPr fontId="5" type="noConversion"/>
  </si>
  <si>
    <t>利瑪竇101</t>
    <phoneticPr fontId="5" type="noConversion"/>
  </si>
  <si>
    <t>全體社員、畢業社友</t>
    <phoneticPr fontId="5" type="noConversion"/>
  </si>
  <si>
    <t>提亞瓦舍</t>
    <phoneticPr fontId="5" type="noConversion"/>
  </si>
  <si>
    <t>全體社員</t>
    <phoneticPr fontId="5" type="noConversion"/>
  </si>
  <si>
    <t>126</t>
    <phoneticPr fontId="5" type="noConversion"/>
  </si>
  <si>
    <t>C-126-01a</t>
    <phoneticPr fontId="5" type="noConversion"/>
  </si>
  <si>
    <t>弱勢家庭之國中小生和社員</t>
    <phoneticPr fontId="5" type="noConversion"/>
  </si>
  <si>
    <t>C-126-02a</t>
    <phoneticPr fontId="5" type="noConversion"/>
  </si>
  <si>
    <t xml:space="preserve">台北仁濟院附設新莊仁濟醫院
(242新北市新莊區中環路1段28號)
</t>
    <phoneticPr fontId="5" type="noConversion"/>
  </si>
  <si>
    <t>院友、輔大及他校慈青社社員、服務學習之夥伴</t>
    <phoneticPr fontId="5" type="noConversion"/>
  </si>
  <si>
    <t>C-126-03a</t>
    <phoneticPr fontId="5" type="noConversion"/>
  </si>
  <si>
    <t>幹部及社員</t>
    <phoneticPr fontId="5" type="noConversion"/>
  </si>
  <si>
    <t>C-126-04a</t>
    <phoneticPr fontId="5" type="noConversion"/>
  </si>
  <si>
    <t>105/04/10</t>
    <phoneticPr fontId="5" type="noConversion"/>
  </si>
  <si>
    <t>國小六年級到國中三年級學生</t>
    <phoneticPr fontId="5" type="noConversion"/>
  </si>
  <si>
    <t>148</t>
    <phoneticPr fontId="5" type="noConversion"/>
  </si>
  <si>
    <t>C-148-01a</t>
    <phoneticPr fontId="5" type="noConversion"/>
  </si>
  <si>
    <t>全體新生</t>
    <phoneticPr fontId="5" type="noConversion"/>
  </si>
  <si>
    <t xml:space="preserve">台北市士林區中華民國自閉症基金會
(財團法人中華民國自閉症基金會)
</t>
    <phoneticPr fontId="5" type="noConversion"/>
  </si>
  <si>
    <t>中華民國自閉症基金會孩童</t>
    <phoneticPr fontId="5" type="noConversion"/>
  </si>
  <si>
    <t>一至四年級社員</t>
    <phoneticPr fontId="5" type="noConversion"/>
  </si>
  <si>
    <t>宜蘭羅東</t>
    <phoneticPr fontId="5" type="noConversion"/>
  </si>
  <si>
    <t>第九屆幹部</t>
    <phoneticPr fontId="5" type="noConversion"/>
  </si>
  <si>
    <t>149</t>
    <phoneticPr fontId="5" type="noConversion"/>
  </si>
  <si>
    <t>淨灘</t>
    <phoneticPr fontId="5" type="noConversion"/>
  </si>
  <si>
    <t>105/04/23</t>
    <phoneticPr fontId="5" type="noConversion"/>
  </si>
  <si>
    <t>老梅公園海灘</t>
    <phoneticPr fontId="5" type="noConversion"/>
  </si>
  <si>
    <t>社員，自由報名者</t>
    <phoneticPr fontId="5" type="noConversion"/>
  </si>
  <si>
    <t>橘圃町生態參訪</t>
    <phoneticPr fontId="5" type="noConversion"/>
  </si>
  <si>
    <t>橘圃町生態農場</t>
    <phoneticPr fontId="5" type="noConversion"/>
  </si>
  <si>
    <t>163</t>
    <phoneticPr fontId="5" type="noConversion"/>
  </si>
  <si>
    <t>2016外籍生歡迎派對</t>
    <phoneticPr fontId="5" type="noConversion"/>
  </si>
  <si>
    <t>本校交換生、國際學位生及語言中心學生</t>
    <phoneticPr fontId="5" type="noConversion"/>
  </si>
  <si>
    <t>一日文化體驗營</t>
    <phoneticPr fontId="5" type="noConversion"/>
  </si>
  <si>
    <t>新竹北浦麥克田園、北浦老街</t>
    <phoneticPr fontId="5" type="noConversion"/>
  </si>
  <si>
    <t>夢幻電影城、旋律廣場、淡水</t>
    <phoneticPr fontId="5" type="noConversion"/>
  </si>
  <si>
    <t xml:space="preserve">非首腦燴談 non-summit-eating,drinking,talking and film </t>
    <phoneticPr fontId="5" type="noConversion"/>
  </si>
  <si>
    <t>情人坡</t>
    <phoneticPr fontId="5" type="noConversion"/>
  </si>
  <si>
    <t>輔大學生及外籍生</t>
    <phoneticPr fontId="5" type="noConversion"/>
  </si>
  <si>
    <t>217</t>
    <phoneticPr fontId="5" type="noConversion"/>
  </si>
  <si>
    <t>C-217-01a</t>
    <phoneticPr fontId="5" type="noConversion"/>
  </si>
  <si>
    <t>草菇們的基本培育</t>
    <phoneticPr fontId="5" type="noConversion"/>
  </si>
  <si>
    <t>淡水</t>
    <phoneticPr fontId="5" type="noConversion"/>
  </si>
  <si>
    <t>仁愛社全員</t>
    <phoneticPr fontId="5" type="noConversion"/>
  </si>
  <si>
    <t>C-217-02a</t>
    <phoneticPr fontId="5" type="noConversion"/>
  </si>
  <si>
    <t>企劃動動腦</t>
    <phoneticPr fontId="5" type="noConversion"/>
  </si>
  <si>
    <t>社辦</t>
    <phoneticPr fontId="5" type="noConversion"/>
  </si>
  <si>
    <t>美宣由我來挑戰</t>
    <phoneticPr fontId="5" type="noConversion"/>
  </si>
  <si>
    <t>生命照護-關愛之家</t>
    <phoneticPr fontId="5" type="noConversion"/>
  </si>
  <si>
    <t>關愛之家</t>
    <phoneticPr fontId="5" type="noConversion"/>
  </si>
  <si>
    <t>關愛之家小朋友</t>
    <phoneticPr fontId="5" type="noConversion"/>
  </si>
  <si>
    <t>慈幼大型活動</t>
    <phoneticPr fontId="5" type="noConversion"/>
  </si>
  <si>
    <t>海科館</t>
    <phoneticPr fontId="5" type="noConversion"/>
  </si>
  <si>
    <t>豐年國小清寒學生</t>
    <phoneticPr fontId="5" type="noConversion"/>
  </si>
  <si>
    <t>104學年度第2學期社團「特別專案」</t>
    <phoneticPr fontId="5" type="noConversion"/>
  </si>
  <si>
    <t>轉學生聯誼會</t>
    <phoneticPr fontId="5" type="noConversion"/>
  </si>
  <si>
    <t>B-060-01專</t>
    <phoneticPr fontId="5" type="noConversion"/>
  </si>
  <si>
    <t>第十二屆北轉聯盟幹訓</t>
  </si>
  <si>
    <t>輔仁大學</t>
  </si>
  <si>
    <t>北轉各校新任幹部</t>
  </si>
  <si>
    <t>078</t>
    <phoneticPr fontId="5" type="noConversion"/>
  </si>
  <si>
    <t>B-078-01專</t>
    <phoneticPr fontId="5" type="noConversion"/>
  </si>
  <si>
    <t>輔大利瑪竇</t>
    <phoneticPr fontId="5" type="noConversion"/>
  </si>
  <si>
    <t>各大專院校橋藝愛好者</t>
    <phoneticPr fontId="5" type="noConversion"/>
  </si>
  <si>
    <t>175</t>
  </si>
  <si>
    <t>陸生聯誼會</t>
  </si>
  <si>
    <t>B-175-01專</t>
    <phoneticPr fontId="5" type="noConversion"/>
  </si>
  <si>
    <t>中美堂</t>
  </si>
  <si>
    <t>輔大、淡大、台大、政大、銘傳、世新、文大、元智、中原大學陸生</t>
  </si>
  <si>
    <t>休閒聯誼性</t>
    <phoneticPr fontId="5" type="noConversion"/>
  </si>
  <si>
    <t>043</t>
    <phoneticPr fontId="5" type="noConversion"/>
  </si>
  <si>
    <t>預定時間</t>
    <phoneticPr fontId="5" type="noConversion"/>
  </si>
  <si>
    <t>對象</t>
    <phoneticPr fontId="5" type="noConversion"/>
  </si>
  <si>
    <t>人數</t>
    <phoneticPr fontId="5" type="noConversion"/>
  </si>
  <si>
    <t>B-043-01a</t>
    <phoneticPr fontId="5" type="noConversion"/>
  </si>
  <si>
    <t>高聯嘉雲會薪火相傳訓練營</t>
    <phoneticPr fontId="5" type="noConversion"/>
  </si>
  <si>
    <t>金山青年活動中心</t>
    <phoneticPr fontId="5" type="noConversion"/>
  </si>
  <si>
    <t>嘉雲會大一同學</t>
    <phoneticPr fontId="5" type="noConversion"/>
  </si>
  <si>
    <t>B-043-02a</t>
    <phoneticPr fontId="5" type="noConversion"/>
  </si>
  <si>
    <t>高聯花東會花東週-東迎日出花現幸福</t>
    <phoneticPr fontId="5" type="noConversion"/>
  </si>
  <si>
    <t>進修部、利瑪竇交接口</t>
  </si>
  <si>
    <t>B-043-03a</t>
  </si>
  <si>
    <t>高聯桃友會桃友週</t>
    <phoneticPr fontId="5" type="noConversion"/>
  </si>
  <si>
    <t>B-043-04a</t>
  </si>
  <si>
    <t>高聯桃友會音桃盃</t>
    <phoneticPr fontId="5" type="noConversion"/>
  </si>
  <si>
    <t>桃友會會員</t>
  </si>
  <si>
    <t>B-043-05a</t>
  </si>
  <si>
    <t>高聯延友會第十七屆延友之夜</t>
    <phoneticPr fontId="5" type="noConversion"/>
  </si>
  <si>
    <t>105/3/12</t>
    <phoneticPr fontId="5" type="noConversion"/>
  </si>
  <si>
    <t>台灣大學第一學生活動中心禮堂</t>
  </si>
  <si>
    <t>全體延平校友</t>
  </si>
  <si>
    <t>B-043-06a</t>
  </si>
  <si>
    <t>高聯蘭友會蘭陽週-青出於蘭</t>
    <phoneticPr fontId="5" type="noConversion"/>
  </si>
  <si>
    <t>B-043-07a</t>
  </si>
  <si>
    <t>高聯蘭友會蘭韻獎</t>
    <phoneticPr fontId="5" type="noConversion"/>
  </si>
  <si>
    <t>旋律廣場</t>
  </si>
  <si>
    <t>會內成員</t>
  </si>
  <si>
    <t>B-043-08a</t>
  </si>
  <si>
    <t>高聯蘭友會蘭火傳承儀式暨幹部交接</t>
    <phoneticPr fontId="5" type="noConversion"/>
  </si>
  <si>
    <t>華山藝文中心</t>
  </si>
  <si>
    <t>B-043-09a</t>
  </si>
  <si>
    <t>高聯蘭友會送舊</t>
    <phoneticPr fontId="5" type="noConversion"/>
  </si>
  <si>
    <t>地下一樓演講廳</t>
  </si>
  <si>
    <t>會內成員及大三大四</t>
  </si>
  <si>
    <t>B-043-10a</t>
  </si>
  <si>
    <t>高聯蘭友會幹部訓練</t>
    <phoneticPr fontId="5" type="noConversion"/>
  </si>
  <si>
    <t>宜農牧場</t>
  </si>
  <si>
    <t>新舊任幹部</t>
  </si>
  <si>
    <t>B-043-11a</t>
  </si>
  <si>
    <t>高聯竹友會輔大竹友草莓週</t>
    <phoneticPr fontId="5" type="noConversion"/>
  </si>
  <si>
    <t>小巴黎、利瑪竇</t>
  </si>
  <si>
    <t>B-043-12a</t>
  </si>
  <si>
    <t>高聯竹友會幹部訓練</t>
    <phoneticPr fontId="5" type="noConversion"/>
  </si>
  <si>
    <t>龍潭</t>
  </si>
  <si>
    <t>20、21屆會員</t>
    <phoneticPr fontId="5" type="noConversion"/>
  </si>
  <si>
    <t>B-043-13a</t>
  </si>
  <si>
    <t>高聯雄友會雄友週</t>
    <phoneticPr fontId="5" type="noConversion"/>
  </si>
  <si>
    <t>輔大校園內</t>
  </si>
  <si>
    <t>B-043-14a</t>
  </si>
  <si>
    <t>高聯雄友會幹部訓練傳承營</t>
    <phoneticPr fontId="5" type="noConversion"/>
  </si>
  <si>
    <t>高屏地區</t>
  </si>
  <si>
    <t>雄友會新任幹部</t>
  </si>
  <si>
    <t>B-043-15a</t>
    <phoneticPr fontId="5" type="noConversion"/>
  </si>
  <si>
    <t>高聯彰友會彰友週</t>
    <phoneticPr fontId="5" type="noConversion"/>
  </si>
  <si>
    <t>彰友全體會員</t>
  </si>
  <si>
    <t>B-043-16a</t>
    <phoneticPr fontId="5" type="noConversion"/>
  </si>
  <si>
    <t>高聯逃走中</t>
    <phoneticPr fontId="5" type="noConversion"/>
  </si>
  <si>
    <t>105/3/19</t>
    <phoneticPr fontId="5" type="noConversion"/>
  </si>
  <si>
    <t>輔大校園內</t>
    <phoneticPr fontId="5" type="noConversion"/>
  </si>
  <si>
    <t>高聯會員</t>
    <phoneticPr fontId="5" type="noConversion"/>
  </si>
  <si>
    <t>轉學生聯誼會</t>
    <phoneticPr fontId="5" type="noConversion"/>
  </si>
  <si>
    <t>B-102-01a</t>
    <phoneticPr fontId="5" type="noConversion"/>
  </si>
  <si>
    <t>第十二屆北區轉學生聯合運動會</t>
  </si>
  <si>
    <t>真理大學</t>
  </si>
  <si>
    <t>北區轉學生</t>
  </si>
  <si>
    <t>B-076-01a</t>
  </si>
  <si>
    <t>104學年度第2學期輔大野營社第38期專長訓練營社課(7)</t>
  </si>
  <si>
    <t>焯炤館015</t>
  </si>
  <si>
    <t>野營社社員</t>
  </si>
  <si>
    <t>B-076-02a</t>
  </si>
  <si>
    <t>104學年度第2學期輔大野營社第38期專長訓練營</t>
  </si>
  <si>
    <t>105/3/30-105/4/2</t>
  </si>
  <si>
    <t>坪林北勢溪古道</t>
  </si>
  <si>
    <t>社團名稱</t>
    <phoneticPr fontId="5" type="noConversion"/>
  </si>
  <si>
    <t>078</t>
    <phoneticPr fontId="5" type="noConversion"/>
  </si>
  <si>
    <t>申請總件數</t>
    <phoneticPr fontId="5" type="noConversion"/>
  </si>
  <si>
    <t xml:space="preserve">件 </t>
    <phoneticPr fontId="5" type="noConversion"/>
  </si>
  <si>
    <t>※初審建議補助總金額：</t>
    <phoneticPr fontId="5" type="noConversion"/>
  </si>
  <si>
    <t>預定時間</t>
    <phoneticPr fontId="5" type="noConversion"/>
  </si>
  <si>
    <t>對象</t>
    <phoneticPr fontId="5" type="noConversion"/>
  </si>
  <si>
    <t>人數</t>
    <phoneticPr fontId="5" type="noConversion"/>
  </si>
  <si>
    <t>B-078-01a</t>
    <phoneticPr fontId="5" type="noConversion"/>
  </si>
  <si>
    <t>焯炤館</t>
    <phoneticPr fontId="5" type="noConversion"/>
  </si>
  <si>
    <t>社員</t>
    <phoneticPr fontId="5" type="noConversion"/>
  </si>
  <si>
    <t>080</t>
    <phoneticPr fontId="5" type="noConversion"/>
  </si>
  <si>
    <t>魔術社</t>
    <phoneticPr fontId="5" type="noConversion"/>
  </si>
  <si>
    <t>B-080-01a</t>
  </si>
  <si>
    <t>105/03/07-105/06/06</t>
    <phoneticPr fontId="5" type="noConversion"/>
  </si>
  <si>
    <t>B-080-02a</t>
    <phoneticPr fontId="5" type="noConversion"/>
  </si>
  <si>
    <t>魔術週</t>
  </si>
  <si>
    <t>105/05/09-105/05/13</t>
    <phoneticPr fontId="5" type="noConversion"/>
  </si>
  <si>
    <t>風華廣場</t>
  </si>
  <si>
    <t>B-080-03a</t>
    <phoneticPr fontId="5" type="noConversion"/>
  </si>
  <si>
    <t>近距離魔術比賽</t>
  </si>
  <si>
    <t>105/06/07</t>
    <phoneticPr fontId="5" type="noConversion"/>
  </si>
  <si>
    <t>B-080-04a</t>
    <phoneticPr fontId="5" type="noConversion"/>
  </si>
  <si>
    <t>送舊</t>
  </si>
  <si>
    <t>105/06/12</t>
    <phoneticPr fontId="5" type="noConversion"/>
  </si>
  <si>
    <t>校外餐廳</t>
  </si>
  <si>
    <t>083</t>
    <phoneticPr fontId="5" type="noConversion"/>
  </si>
  <si>
    <t>飲料調製社</t>
    <phoneticPr fontId="5" type="noConversion"/>
  </si>
  <si>
    <t>B-083-01a</t>
  </si>
  <si>
    <t>105/03/08-105/05/31</t>
    <phoneticPr fontId="5" type="noConversion"/>
  </si>
  <si>
    <t>B-083-02a</t>
  </si>
  <si>
    <t>105/03/14-105/06/06</t>
    <phoneticPr fontId="5" type="noConversion"/>
  </si>
  <si>
    <t>B-083-03a</t>
  </si>
  <si>
    <t>105/03/10-105/06/02</t>
    <phoneticPr fontId="5" type="noConversion"/>
  </si>
  <si>
    <t>B-083-04a</t>
  </si>
  <si>
    <t>兩校聯合酒廠參訪</t>
  </si>
  <si>
    <t>105/04/30-105/05/01</t>
    <phoneticPr fontId="5" type="noConversion"/>
  </si>
  <si>
    <t>宜蘭</t>
  </si>
  <si>
    <t>B-083-05a</t>
  </si>
  <si>
    <t>成果發表會</t>
  </si>
  <si>
    <t>B-109-01a</t>
  </si>
  <si>
    <t>服務員野營大會</t>
  </si>
  <si>
    <t>105/03/09</t>
    <phoneticPr fontId="5" type="noConversion"/>
  </si>
  <si>
    <t>操場、水源地</t>
    <phoneticPr fontId="5" type="noConversion"/>
  </si>
  <si>
    <t>輔大嚕啦啦社社員</t>
  </si>
  <si>
    <t>B-109-02a</t>
  </si>
  <si>
    <t>活動設計與戲劇</t>
  </si>
  <si>
    <t>105/03/16</t>
    <phoneticPr fontId="5" type="noConversion"/>
  </si>
  <si>
    <t>B-109-03a</t>
  </si>
  <si>
    <t>嚕啦啦第48期服務員訓練</t>
  </si>
  <si>
    <t>105/04/08-105/04/10</t>
    <phoneticPr fontId="5" type="noConversion"/>
  </si>
  <si>
    <t>台北、金山</t>
    <phoneticPr fontId="5" type="noConversion"/>
  </si>
  <si>
    <t>B-109-04a</t>
  </si>
  <si>
    <t>嚕啦啦第48屆返家成果發表活動展</t>
  </si>
  <si>
    <t>105/06/05</t>
    <phoneticPr fontId="5" type="noConversion"/>
  </si>
  <si>
    <t>輔大嚕啦啦社社員、各屆嚕啦啦畢業生</t>
  </si>
  <si>
    <t>B-109-05a</t>
  </si>
  <si>
    <t>105/07/06-105/07/08</t>
    <phoneticPr fontId="5" type="noConversion"/>
  </si>
  <si>
    <t>陽明山</t>
  </si>
  <si>
    <t>輔大嚕啦啦社員</t>
  </si>
  <si>
    <t>129</t>
    <phoneticPr fontId="5" type="noConversion"/>
  </si>
  <si>
    <t>努瑪社</t>
    <phoneticPr fontId="5" type="noConversion"/>
  </si>
  <si>
    <t>B-129-01a</t>
    <phoneticPr fontId="5" type="noConversion"/>
  </si>
  <si>
    <t>例行社課</t>
    <phoneticPr fontId="5" type="noConversion"/>
  </si>
  <si>
    <t>105/03/02-105/05/18</t>
  </si>
  <si>
    <t>舒德樓4F原住民族多功能空間</t>
  </si>
  <si>
    <t>輔大原住民生</t>
  </si>
  <si>
    <t>B-129-02a</t>
    <phoneticPr fontId="5" type="noConversion"/>
  </si>
  <si>
    <t xml:space="preserve">原住民族週 </t>
  </si>
  <si>
    <t>105/05/16-105/05/20</t>
    <phoneticPr fontId="5" type="noConversion"/>
  </si>
  <si>
    <t>B-129-03a</t>
    <phoneticPr fontId="5" type="noConversion"/>
  </si>
  <si>
    <t>期末成果發表</t>
  </si>
  <si>
    <t>105/05/20</t>
  </si>
  <si>
    <t>利瑪竇111教室</t>
  </si>
  <si>
    <t>B-129-04a</t>
    <phoneticPr fontId="5" type="noConversion"/>
  </si>
  <si>
    <t>期末送舊</t>
  </si>
  <si>
    <t>105/06/03</t>
  </si>
  <si>
    <t>B-168-01a</t>
    <phoneticPr fontId="5" type="noConversion"/>
  </si>
  <si>
    <t>桌遊社動漫社聯合社大</t>
  </si>
  <si>
    <t>FUN桌遊</t>
  </si>
  <si>
    <t>雙方社員</t>
  </si>
  <si>
    <t>B-168-02a</t>
    <phoneticPr fontId="5" type="noConversion"/>
  </si>
  <si>
    <t>105/03/10-105/05/19</t>
    <phoneticPr fontId="5" type="noConversion"/>
  </si>
  <si>
    <t>仁愛學苑</t>
  </si>
  <si>
    <t>B-175-01a</t>
    <phoneticPr fontId="5" type="noConversion"/>
  </si>
  <si>
    <t>陸韻獎</t>
  </si>
  <si>
    <t>105/03/18</t>
    <phoneticPr fontId="25" type="noConversion"/>
  </si>
  <si>
    <t>利瑪竇國際會議廳</t>
  </si>
  <si>
    <t>全體陸生</t>
  </si>
  <si>
    <t>B-175-02a</t>
    <phoneticPr fontId="5" type="noConversion"/>
  </si>
  <si>
    <t>陸生之夜</t>
  </si>
  <si>
    <t>105/06/08</t>
    <phoneticPr fontId="25" type="noConversion"/>
  </si>
  <si>
    <t>104學年度第2學期社團「對外比賽」</t>
    <phoneticPr fontId="5" type="noConversion"/>
  </si>
  <si>
    <t>社團名稱</t>
    <phoneticPr fontId="5" type="noConversion"/>
  </si>
  <si>
    <t>078</t>
    <phoneticPr fontId="5" type="noConversion"/>
  </si>
  <si>
    <t>申請總件數</t>
    <phoneticPr fontId="5" type="noConversion"/>
  </si>
  <si>
    <t xml:space="preserve">件 </t>
    <phoneticPr fontId="5" type="noConversion"/>
  </si>
  <si>
    <t>※初審建議補助總金額：</t>
    <phoneticPr fontId="5" type="noConversion"/>
  </si>
  <si>
    <t>元</t>
    <phoneticPr fontId="5" type="noConversion"/>
  </si>
  <si>
    <t>參賽人數</t>
    <phoneticPr fontId="5" type="noConversion"/>
  </si>
  <si>
    <t>預定時間</t>
    <phoneticPr fontId="5" type="noConversion"/>
  </si>
  <si>
    <t>報名費預  算</t>
    <phoneticPr fontId="5" type="noConversion"/>
  </si>
  <si>
    <t>交通費預  算</t>
    <phoneticPr fontId="5" type="noConversion"/>
  </si>
  <si>
    <t>保險費預  算</t>
    <phoneticPr fontId="5" type="noConversion"/>
  </si>
  <si>
    <t>核銷日期</t>
    <phoneticPr fontId="5" type="noConversion"/>
  </si>
  <si>
    <t>B-078-01c</t>
    <phoneticPr fontId="5" type="noConversion"/>
  </si>
  <si>
    <t>105年長庚盃橋藝比賽</t>
    <phoneticPr fontId="5" type="noConversion"/>
  </si>
  <si>
    <t>長庚大學</t>
    <phoneticPr fontId="5" type="noConversion"/>
  </si>
  <si>
    <t>A</t>
    <phoneticPr fontId="5" type="noConversion"/>
  </si>
  <si>
    <t>B-078-02c</t>
    <phoneticPr fontId="5" type="noConversion"/>
  </si>
  <si>
    <t>105年東吳盃橋藝比賽</t>
    <phoneticPr fontId="5" type="noConversion"/>
  </si>
  <si>
    <t>東吳大學</t>
    <phoneticPr fontId="5" type="noConversion"/>
  </si>
  <si>
    <t>台灣師範大學</t>
    <phoneticPr fontId="5" type="noConversion"/>
  </si>
  <si>
    <t>B-078-03c</t>
    <phoneticPr fontId="5" type="noConversion"/>
  </si>
  <si>
    <t>105年北科盃橋藝比賽</t>
    <phoneticPr fontId="5" type="noConversion"/>
  </si>
  <si>
    <t>台北科技大學</t>
    <phoneticPr fontId="5" type="noConversion"/>
  </si>
  <si>
    <t>B-078-04c</t>
    <phoneticPr fontId="5" type="noConversion"/>
  </si>
  <si>
    <t>105年政大盃橋藝比賽</t>
    <phoneticPr fontId="5" type="noConversion"/>
  </si>
  <si>
    <t>政治大學</t>
    <phoneticPr fontId="5" type="noConversion"/>
  </si>
  <si>
    <t>參賽人數</t>
    <phoneticPr fontId="5" type="noConversion"/>
  </si>
  <si>
    <t>報名費預  算</t>
  </si>
  <si>
    <t>交通費預  算</t>
  </si>
  <si>
    <t>保險費預  算</t>
  </si>
  <si>
    <t>B-082-01c</t>
    <phoneticPr fontId="5" type="noConversion"/>
  </si>
  <si>
    <t>桃園中山扶輪盃</t>
  </si>
  <si>
    <t>中壢區公所</t>
  </si>
  <si>
    <t>105/03/27</t>
    <phoneticPr fontId="5" type="noConversion"/>
  </si>
  <si>
    <t>A</t>
    <phoneticPr fontId="5" type="noConversion"/>
  </si>
  <si>
    <t>B-082-02c</t>
    <phoneticPr fontId="5" type="noConversion"/>
  </si>
  <si>
    <t>多校交流賽</t>
  </si>
  <si>
    <t>台大</t>
  </si>
  <si>
    <t>5月</t>
  </si>
  <si>
    <t>未定</t>
  </si>
  <si>
    <t>A</t>
    <phoneticPr fontId="5" type="noConversion"/>
  </si>
  <si>
    <t>104學年度第2學期社團「帶動中小學」</t>
    <phoneticPr fontId="5" type="noConversion"/>
  </si>
  <si>
    <t>B-078-01b</t>
    <phoneticPr fontId="5" type="noConversion"/>
  </si>
  <si>
    <t>景美女中橋藝社社員</t>
    <phoneticPr fontId="5" type="noConversion"/>
  </si>
  <si>
    <t>B-078-02b</t>
    <phoneticPr fontId="5" type="noConversion"/>
  </si>
  <si>
    <t>北一女中橋藝社社員</t>
    <phoneticPr fontId="5" type="noConversion"/>
  </si>
  <si>
    <t>B-080-01b</t>
  </si>
  <si>
    <t>光仁中學</t>
  </si>
  <si>
    <t>國中社員</t>
  </si>
  <si>
    <t>B-080-02b</t>
  </si>
  <si>
    <t>光啟高中</t>
  </si>
  <si>
    <t>高中社員</t>
  </si>
  <si>
    <t>B-080-03b</t>
  </si>
  <si>
    <t>觀音高中</t>
  </si>
  <si>
    <t>B-080-04b</t>
  </si>
  <si>
    <t>靜修女中</t>
  </si>
  <si>
    <t>B-080-05b</t>
  </si>
  <si>
    <t>麗園國小</t>
  </si>
  <si>
    <t>國小社員</t>
  </si>
  <si>
    <t>B-080-06b</t>
  </si>
  <si>
    <t>南湖高中</t>
  </si>
  <si>
    <t>休閒聯誼性</t>
    <phoneticPr fontId="12" type="noConversion"/>
  </si>
  <si>
    <t>搖研週</t>
    <phoneticPr fontId="5" type="noConversion"/>
  </si>
  <si>
    <t>C-107-02b</t>
    <phoneticPr fontId="5" type="noConversion"/>
  </si>
  <si>
    <t>台北啟聰學校課後輔導 (4)</t>
    <phoneticPr fontId="12" type="noConversion"/>
  </si>
  <si>
    <t>帶動中小學-恆青服務社(6)</t>
    <phoneticPr fontId="5" type="noConversion"/>
  </si>
  <si>
    <t>帶動中小學---景美女中(6)</t>
    <phoneticPr fontId="5" type="noConversion"/>
  </si>
  <si>
    <t>帶動中小學---北一女中(6)</t>
    <phoneticPr fontId="5" type="noConversion"/>
  </si>
  <si>
    <t>帶動中小學－建功高中辯論教學(8)</t>
    <phoneticPr fontId="5" type="noConversion"/>
  </si>
  <si>
    <t>帶動中小學－景美女中辯論教學(8)</t>
    <phoneticPr fontId="5" type="noConversion"/>
  </si>
  <si>
    <t>帶動中小學－中和高中辯論教學(8)</t>
    <phoneticPr fontId="5" type="noConversion"/>
  </si>
  <si>
    <t>光仁中學魔術社教學(8)</t>
    <phoneticPr fontId="12" type="noConversion"/>
  </si>
  <si>
    <t>光啟高中魔術社教學(8)</t>
    <phoneticPr fontId="12" type="noConversion"/>
  </si>
  <si>
    <t>觀音高中魔術社教學(8)</t>
    <phoneticPr fontId="12" type="noConversion"/>
  </si>
  <si>
    <t>靜修女中魔術社教學(8)</t>
    <phoneticPr fontId="12" type="noConversion"/>
  </si>
  <si>
    <t>麗園國小魔術社教學(8)</t>
    <phoneticPr fontId="12" type="noConversion"/>
  </si>
  <si>
    <t>南湖高中魔術社教學(8)</t>
    <phoneticPr fontId="12" type="noConversion"/>
  </si>
  <si>
    <t>105/4/30</t>
    <phoneticPr fontId="5" type="noConversion"/>
  </si>
  <si>
    <t>105/6/3</t>
    <phoneticPr fontId="5" type="noConversion"/>
  </si>
  <si>
    <t>大專盃比賽</t>
    <phoneticPr fontId="5" type="noConversion"/>
  </si>
  <si>
    <t>輔大足球場</t>
    <phoneticPr fontId="5" type="noConversion"/>
  </si>
  <si>
    <t>足球社全體社員</t>
    <phoneticPr fontId="5" type="noConversion"/>
  </si>
  <si>
    <t>104學年度第1學期社團「帶動中小學」</t>
    <phoneticPr fontId="5" type="noConversion"/>
  </si>
  <si>
    <t>D-047-01b</t>
    <phoneticPr fontId="5" type="noConversion"/>
  </si>
  <si>
    <t>樹林高中棒壘球運動教學(10)</t>
    <phoneticPr fontId="5" type="noConversion"/>
  </si>
  <si>
    <t>樹林高中操場</t>
    <phoneticPr fontId="5" type="noConversion"/>
  </si>
  <si>
    <t>樹林高中棒壘社</t>
    <phoneticPr fontId="5" type="noConversion"/>
  </si>
  <si>
    <t>086</t>
    <phoneticPr fontId="5" type="noConversion"/>
  </si>
  <si>
    <t>D-086-01b</t>
    <phoneticPr fontId="5" type="noConversion"/>
  </si>
  <si>
    <t>新泰國小社團服務活動（10）</t>
    <phoneticPr fontId="5" type="noConversion"/>
  </si>
  <si>
    <t>新泰國小</t>
    <phoneticPr fontId="5" type="noConversion"/>
  </si>
  <si>
    <t>中和高中</t>
    <phoneticPr fontId="5" type="noConversion"/>
  </si>
  <si>
    <t>089</t>
    <phoneticPr fontId="5" type="noConversion"/>
  </si>
  <si>
    <t>D-089-01b</t>
    <phoneticPr fontId="5" type="noConversion"/>
  </si>
  <si>
    <t>帶動中小學-溪崑國中（26）</t>
    <phoneticPr fontId="5" type="noConversion"/>
  </si>
  <si>
    <t>溪崑國中</t>
    <phoneticPr fontId="5" type="noConversion"/>
  </si>
  <si>
    <t>D-089-02b</t>
  </si>
  <si>
    <t>帶動中小學-台北市中正國中（22）</t>
    <phoneticPr fontId="5" type="noConversion"/>
  </si>
  <si>
    <t>臺北市中正國中</t>
    <phoneticPr fontId="5" type="noConversion"/>
  </si>
  <si>
    <t>D-089-03b</t>
  </si>
  <si>
    <t>帶動中小學-東門國小（26）</t>
    <phoneticPr fontId="5" type="noConversion"/>
  </si>
  <si>
    <t>新北市中正國中</t>
    <phoneticPr fontId="5" type="noConversion"/>
  </si>
  <si>
    <t>117</t>
    <phoneticPr fontId="5" type="noConversion"/>
  </si>
  <si>
    <t>國泰國小</t>
    <phoneticPr fontId="5" type="noConversion"/>
  </si>
  <si>
    <t>國小朋友</t>
    <phoneticPr fontId="5" type="noConversion"/>
  </si>
  <si>
    <t>104學年度第1學期社團「專案活動」</t>
    <phoneticPr fontId="5" type="noConversion"/>
  </si>
  <si>
    <t>D-047-01a</t>
    <phoneticPr fontId="5" type="noConversion"/>
  </si>
  <si>
    <t>專業訓練</t>
    <phoneticPr fontId="5" type="noConversion"/>
  </si>
  <si>
    <t>105/3/3-4/16</t>
    <phoneticPr fontId="5" type="noConversion"/>
  </si>
  <si>
    <t>慢壘社社員</t>
    <phoneticPr fontId="5" type="noConversion"/>
  </si>
  <si>
    <t>075</t>
    <phoneticPr fontId="5" type="noConversion"/>
  </si>
  <si>
    <t>D-075-01a</t>
  </si>
  <si>
    <t>社員</t>
    <phoneticPr fontId="5" type="noConversion"/>
  </si>
  <si>
    <t>D-075-02a</t>
  </si>
  <si>
    <t>高山挑戰隊伍--秀霸群峰</t>
    <phoneticPr fontId="5" type="noConversion"/>
  </si>
  <si>
    <t>105/03/31-04/03</t>
    <phoneticPr fontId="5" type="noConversion"/>
  </si>
  <si>
    <t>雪霸國家公園,雪山山脈</t>
    <phoneticPr fontId="5" type="noConversion"/>
  </si>
  <si>
    <t>幹部和社員</t>
    <phoneticPr fontId="5" type="noConversion"/>
  </si>
  <si>
    <t>D-075-03a</t>
  </si>
  <si>
    <t>中級山探索隊伍--油霞麥縱走</t>
    <phoneticPr fontId="5" type="noConversion"/>
  </si>
  <si>
    <t>105/05/21-22</t>
    <phoneticPr fontId="5" type="noConversion"/>
  </si>
  <si>
    <t>新竹縣五峰鄉</t>
    <phoneticPr fontId="5" type="noConversion"/>
  </si>
  <si>
    <t>D-075-04a</t>
  </si>
  <si>
    <t>選賢與能--社長選舉</t>
    <phoneticPr fontId="5" type="noConversion"/>
  </si>
  <si>
    <t>105/05/10</t>
    <phoneticPr fontId="5" type="noConversion"/>
  </si>
  <si>
    <t>輔仁大學MD169</t>
    <phoneticPr fontId="5" type="noConversion"/>
  </si>
  <si>
    <t>D-075-05a</t>
  </si>
  <si>
    <t>開來繼往—交接送舊</t>
    <phoneticPr fontId="5" type="noConversion"/>
  </si>
  <si>
    <t>105/06/04</t>
    <phoneticPr fontId="5" type="noConversion"/>
  </si>
  <si>
    <t>川得鮭魚返，山盼前人歸</t>
    <phoneticPr fontId="5" type="noConversion"/>
  </si>
  <si>
    <t>台北金面山</t>
    <phoneticPr fontId="5" type="noConversion"/>
  </si>
  <si>
    <t>幹部、社員、畢業學長姐</t>
    <phoneticPr fontId="5" type="noConversion"/>
  </si>
  <si>
    <t>084</t>
    <phoneticPr fontId="5" type="noConversion"/>
  </si>
  <si>
    <t>D-084-02a</t>
    <phoneticPr fontId="5" type="noConversion"/>
  </si>
  <si>
    <t>華岡論劍</t>
    <phoneticPr fontId="5" type="noConversion"/>
  </si>
  <si>
    <t>105/3/27</t>
    <phoneticPr fontId="5" type="noConversion"/>
  </si>
  <si>
    <t>文化大學</t>
    <phoneticPr fontId="5" type="noConversion"/>
  </si>
  <si>
    <t>全體社員</t>
    <phoneticPr fontId="5" type="noConversion"/>
  </si>
  <si>
    <t>D-084-03a</t>
    <phoneticPr fontId="5" type="noConversion"/>
  </si>
  <si>
    <t>期初山訓</t>
    <phoneticPr fontId="5" type="noConversion"/>
  </si>
  <si>
    <t>4月初</t>
    <phoneticPr fontId="5" type="noConversion"/>
  </si>
  <si>
    <t>象山</t>
    <phoneticPr fontId="5" type="noConversion"/>
  </si>
  <si>
    <t>D-084-04a</t>
    <phoneticPr fontId="5" type="noConversion"/>
  </si>
  <si>
    <t>期中山訓</t>
    <phoneticPr fontId="5" type="noConversion"/>
  </si>
  <si>
    <t>4月底</t>
    <phoneticPr fontId="5" type="noConversion"/>
  </si>
  <si>
    <t>陽明山</t>
    <phoneticPr fontId="5" type="noConversion"/>
  </si>
  <si>
    <t>D-084-05a</t>
    <phoneticPr fontId="5" type="noConversion"/>
  </si>
  <si>
    <t>逐鹿中原</t>
    <phoneticPr fontId="5" type="noConversion"/>
  </si>
  <si>
    <t>不確定</t>
    <phoneticPr fontId="5" type="noConversion"/>
  </si>
  <si>
    <t>中原大學</t>
    <phoneticPr fontId="5" type="noConversion"/>
  </si>
  <si>
    <t>D-084-06a</t>
    <phoneticPr fontId="5" type="noConversion"/>
  </si>
  <si>
    <t>體能訓練</t>
    <phoneticPr fontId="5" type="noConversion"/>
  </si>
  <si>
    <t>5月中</t>
    <phoneticPr fontId="5" type="noConversion"/>
  </si>
  <si>
    <t>淡水</t>
    <phoneticPr fontId="5" type="noConversion"/>
  </si>
  <si>
    <t>D-086-01a</t>
    <phoneticPr fontId="5" type="noConversion"/>
  </si>
  <si>
    <t>跆拳道專業訓練課程</t>
  </si>
  <si>
    <t>105/3/01-6/16</t>
    <phoneticPr fontId="5" type="noConversion"/>
  </si>
  <si>
    <t>積健四樓跆拳道教室</t>
    <phoneticPr fontId="5" type="noConversion"/>
  </si>
  <si>
    <t>D-086-02a</t>
    <phoneticPr fontId="5" type="noConversion"/>
  </si>
  <si>
    <t>跆拳道社晉級測驗</t>
  </si>
  <si>
    <t>105/5/10</t>
  </si>
  <si>
    <t>D-086-03a</t>
    <phoneticPr fontId="5" type="noConversion"/>
  </si>
  <si>
    <t>跆拳道社成果發表</t>
  </si>
  <si>
    <t>105/5/12</t>
  </si>
  <si>
    <t>D-086-04a</t>
    <phoneticPr fontId="5" type="noConversion"/>
  </si>
  <si>
    <t>跆拳道社移地訓練</t>
  </si>
  <si>
    <t>105/5/28-29</t>
    <phoneticPr fontId="12" type="noConversion"/>
  </si>
  <si>
    <t>烏來(暫定)</t>
    <phoneticPr fontId="5" type="noConversion"/>
  </si>
  <si>
    <t>087</t>
    <phoneticPr fontId="5" type="noConversion"/>
  </si>
  <si>
    <t>D-087-01a</t>
    <phoneticPr fontId="5" type="noConversion"/>
  </si>
  <si>
    <t>積健樓4F柔道教室</t>
  </si>
  <si>
    <t>合    計</t>
    <phoneticPr fontId="5" type="noConversion"/>
  </si>
  <si>
    <t>088</t>
    <phoneticPr fontId="5" type="noConversion"/>
  </si>
  <si>
    <t>D-088-01a</t>
  </si>
  <si>
    <t>專業訓練與移地訓練</t>
  </si>
  <si>
    <t>105/2/25-6/16</t>
    <phoneticPr fontId="12" type="noConversion"/>
  </si>
  <si>
    <t>D-089-01a</t>
    <phoneticPr fontId="5" type="noConversion"/>
  </si>
  <si>
    <t>國璽樓地下室</t>
    <phoneticPr fontId="12" type="noConversion"/>
  </si>
  <si>
    <t>平日專業訓練練習(26)</t>
    <phoneticPr fontId="5" type="noConversion"/>
  </si>
  <si>
    <t>105/3/3-31</t>
    <phoneticPr fontId="12" type="noConversion"/>
  </si>
  <si>
    <t>擊劍社社員</t>
    <phoneticPr fontId="5" type="noConversion"/>
  </si>
  <si>
    <t>D-089-02a</t>
    <phoneticPr fontId="5" type="noConversion"/>
  </si>
  <si>
    <t>暑假專業集中訓練（5）</t>
    <phoneticPr fontId="5" type="noConversion"/>
  </si>
  <si>
    <t>105/6/27-7/1</t>
    <phoneticPr fontId="12" type="noConversion"/>
  </si>
  <si>
    <t>新北市中正國中</t>
    <phoneticPr fontId="12" type="noConversion"/>
  </si>
  <si>
    <t>擊劍隊隊員</t>
    <phoneticPr fontId="5" type="noConversion"/>
  </si>
  <si>
    <t>090</t>
    <phoneticPr fontId="5" type="noConversion"/>
  </si>
  <si>
    <t>D 090-01a</t>
    <phoneticPr fontId="5" type="noConversion"/>
  </si>
  <si>
    <t>社課練習</t>
    <phoneticPr fontId="5" type="noConversion"/>
  </si>
  <si>
    <t>105/3/2</t>
    <phoneticPr fontId="12" type="noConversion"/>
  </si>
  <si>
    <t>中美堂</t>
    <phoneticPr fontId="12" type="noConversion"/>
  </si>
  <si>
    <t>091</t>
    <phoneticPr fontId="5" type="noConversion"/>
  </si>
  <si>
    <t>D-091-01a</t>
    <phoneticPr fontId="5" type="noConversion"/>
  </si>
  <si>
    <t>3/1-6/10</t>
    <phoneticPr fontId="12" type="noConversion"/>
  </si>
  <si>
    <t>文開樓B1</t>
    <phoneticPr fontId="12" type="noConversion"/>
  </si>
  <si>
    <t>092</t>
    <phoneticPr fontId="5" type="noConversion"/>
  </si>
  <si>
    <t>D-092-01a</t>
    <phoneticPr fontId="5" type="noConversion"/>
  </si>
  <si>
    <t>理工球場</t>
    <phoneticPr fontId="12" type="noConversion"/>
  </si>
  <si>
    <t>D-092-02a</t>
    <phoneticPr fontId="5" type="noConversion"/>
  </si>
  <si>
    <t>成果發表</t>
    <phoneticPr fontId="5" type="noConversion"/>
  </si>
  <si>
    <t>105/06/08</t>
    <phoneticPr fontId="12" type="noConversion"/>
  </si>
  <si>
    <t>D-092-03a</t>
    <phoneticPr fontId="5" type="noConversion"/>
  </si>
  <si>
    <t>移地訓練</t>
    <phoneticPr fontId="5" type="noConversion"/>
  </si>
  <si>
    <t>105/05/08</t>
    <phoneticPr fontId="12" type="noConversion"/>
  </si>
  <si>
    <t>百齡橋網球場</t>
    <phoneticPr fontId="12" type="noConversion"/>
  </si>
  <si>
    <t>參訓社員</t>
    <phoneticPr fontId="5" type="noConversion"/>
  </si>
  <si>
    <t>093</t>
    <phoneticPr fontId="5" type="noConversion"/>
  </si>
  <si>
    <t>D-093-01a</t>
    <phoneticPr fontId="5" type="noConversion"/>
  </si>
  <si>
    <t>中美堂二樓射箭社社辦</t>
    <phoneticPr fontId="12" type="noConversion"/>
  </si>
  <si>
    <t>射箭社社員</t>
    <phoneticPr fontId="5" type="noConversion"/>
  </si>
  <si>
    <t>D-117-01a</t>
    <phoneticPr fontId="5" type="noConversion"/>
  </si>
  <si>
    <t>全校性有氧專業訓練</t>
    <phoneticPr fontId="5" type="noConversion"/>
  </si>
  <si>
    <t>105/3/7-6/7</t>
    <phoneticPr fontId="12" type="noConversion"/>
  </si>
  <si>
    <t>利瑪竇地下韻律教室/二樓韻律教室/</t>
    <phoneticPr fontId="12" type="noConversion"/>
  </si>
  <si>
    <t>全校師生</t>
    <phoneticPr fontId="5" type="noConversion"/>
  </si>
  <si>
    <t>D-117-02a</t>
    <phoneticPr fontId="5" type="noConversion"/>
  </si>
  <si>
    <t>有氧校園慢跑體驗</t>
    <phoneticPr fontId="5" type="noConversion"/>
  </si>
  <si>
    <t>105/4/28</t>
    <phoneticPr fontId="12" type="noConversion"/>
  </si>
  <si>
    <t>輔大校園</t>
    <phoneticPr fontId="12" type="noConversion"/>
  </si>
  <si>
    <t>D-117-03a</t>
    <phoneticPr fontId="5" type="noConversion"/>
  </si>
  <si>
    <t>校外新式有氧體驗營</t>
    <phoneticPr fontId="5" type="noConversion"/>
  </si>
  <si>
    <t>105/6/6</t>
    <phoneticPr fontId="12" type="noConversion"/>
  </si>
  <si>
    <t>新五泰運動中心</t>
    <phoneticPr fontId="12" type="noConversion"/>
  </si>
  <si>
    <t>小學有氧舞蹈活動</t>
    <phoneticPr fontId="5" type="noConversion"/>
  </si>
  <si>
    <t>118</t>
    <phoneticPr fontId="5" type="noConversion"/>
  </si>
  <si>
    <t>D-118-01a</t>
    <phoneticPr fontId="5" type="noConversion"/>
  </si>
  <si>
    <t>C級游泳教練證照班</t>
    <phoneticPr fontId="5" type="noConversion"/>
  </si>
  <si>
    <t>105/5/21-22</t>
    <phoneticPr fontId="12" type="noConversion"/>
  </si>
  <si>
    <t>游泳池</t>
    <phoneticPr fontId="12" type="noConversion"/>
  </si>
  <si>
    <t>D-118-02a</t>
    <phoneticPr fontId="5" type="noConversion"/>
  </si>
  <si>
    <t>衝浪一天來回</t>
    <phoneticPr fontId="5" type="noConversion"/>
  </si>
  <si>
    <t>105/4/23</t>
    <phoneticPr fontId="12" type="noConversion"/>
  </si>
  <si>
    <t>宜蘭烏石港</t>
    <phoneticPr fontId="12" type="noConversion"/>
  </si>
  <si>
    <t>D-118-03a</t>
    <phoneticPr fontId="5" type="noConversion"/>
  </si>
  <si>
    <t>同心救生班</t>
    <phoneticPr fontId="5" type="noConversion"/>
  </si>
  <si>
    <t>105/3/18-29</t>
    <phoneticPr fontId="12" type="noConversion"/>
  </si>
  <si>
    <t>社員和非社員</t>
    <phoneticPr fontId="5" type="noConversion"/>
  </si>
  <si>
    <t>D-118-04a</t>
    <phoneticPr fontId="5" type="noConversion"/>
  </si>
  <si>
    <t>寒假幹部訓練營</t>
    <phoneticPr fontId="5" type="noConversion"/>
  </si>
  <si>
    <t>105/1/18-20</t>
    <phoneticPr fontId="12" type="noConversion"/>
  </si>
  <si>
    <t>墾丁</t>
    <phoneticPr fontId="12" type="noConversion"/>
  </si>
  <si>
    <t>幹部</t>
    <phoneticPr fontId="5" type="noConversion"/>
  </si>
  <si>
    <t>D-118-05a</t>
    <phoneticPr fontId="5" type="noConversion"/>
  </si>
  <si>
    <t>幹部交接傳誠營</t>
    <phoneticPr fontId="5" type="noConversion"/>
  </si>
  <si>
    <t>105/5/28</t>
    <phoneticPr fontId="5" type="noConversion"/>
  </si>
  <si>
    <t>宜蘭大溪、外澳</t>
    <phoneticPr fontId="12" type="noConversion"/>
  </si>
  <si>
    <t>119</t>
    <phoneticPr fontId="5" type="noConversion"/>
  </si>
  <si>
    <t>D-119-02a</t>
    <phoneticPr fontId="5" type="noConversion"/>
  </si>
  <si>
    <t xml:space="preserve">105/2/22-6/10 </t>
    <phoneticPr fontId="5" type="noConversion"/>
  </si>
  <si>
    <t>輔大足球場</t>
    <phoneticPr fontId="12" type="noConversion"/>
  </si>
  <si>
    <t>131</t>
    <phoneticPr fontId="5" type="noConversion"/>
  </si>
  <si>
    <t>D-131-01a</t>
    <phoneticPr fontId="5" type="noConversion"/>
  </si>
  <si>
    <t xml:space="preserve">105/2/22-6/8 </t>
    <phoneticPr fontId="5" type="noConversion"/>
  </si>
  <si>
    <t>積健樓4樓 體操教室</t>
    <phoneticPr fontId="12" type="noConversion"/>
  </si>
  <si>
    <t>空手道社社員</t>
    <phoneticPr fontId="5" type="noConversion"/>
  </si>
  <si>
    <t>D-131-02a</t>
    <phoneticPr fontId="5" type="noConversion"/>
  </si>
  <si>
    <t>自由對打特訓</t>
    <phoneticPr fontId="5" type="noConversion"/>
  </si>
  <si>
    <t>105/3/28</t>
    <phoneticPr fontId="5" type="noConversion"/>
  </si>
  <si>
    <t>D-131-03a</t>
    <phoneticPr fontId="5" type="noConversion"/>
  </si>
  <si>
    <t>學期成果發表會</t>
    <phoneticPr fontId="5" type="noConversion"/>
  </si>
  <si>
    <t>105/5/2</t>
    <phoneticPr fontId="5" type="noConversion"/>
  </si>
  <si>
    <t>136</t>
    <phoneticPr fontId="5" type="noConversion"/>
  </si>
  <si>
    <t>D-136-01a</t>
    <phoneticPr fontId="5" type="noConversion"/>
  </si>
  <si>
    <t>中美堂前</t>
    <phoneticPr fontId="12" type="noConversion"/>
  </si>
  <si>
    <t>147</t>
    <phoneticPr fontId="5" type="noConversion"/>
  </si>
  <si>
    <t>D-147-01a</t>
    <phoneticPr fontId="5" type="noConversion"/>
  </si>
  <si>
    <t>社課訓練</t>
    <phoneticPr fontId="5" type="noConversion"/>
  </si>
  <si>
    <t>新醫學大樓前</t>
    <phoneticPr fontId="12" type="noConversion"/>
  </si>
  <si>
    <t>D-147-02a</t>
    <phoneticPr fontId="5" type="noConversion"/>
  </si>
  <si>
    <t>Try out</t>
    <phoneticPr fontId="5" type="noConversion"/>
  </si>
  <si>
    <t>105/12/3</t>
    <phoneticPr fontId="5" type="noConversion"/>
  </si>
  <si>
    <t>D-147-03a</t>
    <phoneticPr fontId="5" type="noConversion"/>
  </si>
  <si>
    <t>移地訓練暨幹部交流</t>
    <phoneticPr fontId="5" type="noConversion"/>
  </si>
  <si>
    <t>105/4/23-4/24</t>
    <phoneticPr fontId="5" type="noConversion"/>
  </si>
  <si>
    <t>桃園埔心牧場</t>
    <phoneticPr fontId="12" type="noConversion"/>
  </si>
  <si>
    <t>D-147-04a</t>
    <phoneticPr fontId="5" type="noConversion"/>
  </si>
  <si>
    <t>大專盃集訓</t>
    <phoneticPr fontId="5" type="noConversion"/>
  </si>
  <si>
    <t>105/5/7-5/8</t>
    <phoneticPr fontId="5" type="noConversion"/>
  </si>
  <si>
    <t>166</t>
    <phoneticPr fontId="5" type="noConversion"/>
  </si>
  <si>
    <t>D-166-01a</t>
    <phoneticPr fontId="5" type="noConversion"/>
  </si>
  <si>
    <t>合氣道三校交流</t>
    <phoneticPr fontId="5" type="noConversion"/>
  </si>
  <si>
    <t>105/3/26</t>
    <phoneticPr fontId="5" type="noConversion"/>
  </si>
  <si>
    <t>利瑪竇B1 舞蹈教室</t>
    <phoneticPr fontId="12" type="noConversion"/>
  </si>
  <si>
    <t>三校合氣道社社員</t>
    <phoneticPr fontId="5" type="noConversion"/>
  </si>
  <si>
    <t>D-166-02a</t>
    <phoneticPr fontId="5" type="noConversion"/>
  </si>
  <si>
    <t>聯合山訓</t>
    <phoneticPr fontId="5" type="noConversion"/>
  </si>
  <si>
    <t>105/5/07</t>
    <phoneticPr fontId="5" type="noConversion"/>
  </si>
  <si>
    <t>忠義山親山步道</t>
    <phoneticPr fontId="12" type="noConversion"/>
  </si>
  <si>
    <t>D-166-03a</t>
    <phoneticPr fontId="5" type="noConversion"/>
  </si>
  <si>
    <t>第五屆下學期合氣道北區多校交流</t>
    <phoneticPr fontId="5" type="noConversion"/>
  </si>
  <si>
    <t>參與校合氣道社員</t>
    <phoneticPr fontId="5" type="noConversion"/>
  </si>
  <si>
    <t>D-166-04a</t>
    <phoneticPr fontId="5" type="noConversion"/>
  </si>
  <si>
    <t>防身術營</t>
    <phoneticPr fontId="5" type="noConversion"/>
  </si>
  <si>
    <t>105/6/7</t>
    <phoneticPr fontId="5" type="noConversion"/>
  </si>
  <si>
    <t>積健樓 柔道教室</t>
    <phoneticPr fontId="12" type="noConversion"/>
  </si>
  <si>
    <t>D-166-05a</t>
    <phoneticPr fontId="5" type="noConversion"/>
  </si>
  <si>
    <t>晉級考試</t>
    <phoneticPr fontId="5" type="noConversion"/>
  </si>
  <si>
    <t>105/6/24</t>
    <phoneticPr fontId="5" type="noConversion"/>
  </si>
  <si>
    <t>新莊道場</t>
    <phoneticPr fontId="12" type="noConversion"/>
  </si>
  <si>
    <t>本社社員</t>
    <phoneticPr fontId="5" type="noConversion"/>
  </si>
  <si>
    <t>172</t>
    <phoneticPr fontId="5" type="noConversion"/>
  </si>
  <si>
    <t>D-172-01a</t>
    <phoneticPr fontId="5" type="noConversion"/>
  </si>
  <si>
    <t>校外武術聚會參訪</t>
    <phoneticPr fontId="5" type="noConversion"/>
  </si>
  <si>
    <t>三重永盛中心</t>
    <phoneticPr fontId="12" type="noConversion"/>
  </si>
  <si>
    <t>D-172-02a</t>
    <phoneticPr fontId="5" type="noConversion"/>
  </si>
  <si>
    <t>教練課外專業訓練</t>
    <phoneticPr fontId="5" type="noConversion"/>
  </si>
  <si>
    <t>105/4/24</t>
    <phoneticPr fontId="5" type="noConversion"/>
  </si>
  <si>
    <t>教練專業訓練場(大直)</t>
    <phoneticPr fontId="12" type="noConversion"/>
  </si>
  <si>
    <t>D-172-03a</t>
    <phoneticPr fontId="5" type="noConversion"/>
  </si>
  <si>
    <t>歐洲長劍鍛造欣賞</t>
    <phoneticPr fontId="5" type="noConversion"/>
  </si>
  <si>
    <t>105/4/16</t>
    <phoneticPr fontId="5" type="noConversion"/>
  </si>
  <si>
    <t>三重指導老師的工作室</t>
    <phoneticPr fontId="12" type="noConversion"/>
  </si>
  <si>
    <t>D-172-04a</t>
    <phoneticPr fontId="5" type="noConversion"/>
  </si>
  <si>
    <t>歐洲劍推廣短片拍攝</t>
    <phoneticPr fontId="5" type="noConversion"/>
  </si>
  <si>
    <t>105/5/14</t>
    <phoneticPr fontId="5" type="noConversion"/>
  </si>
  <si>
    <t>輔大</t>
    <phoneticPr fontId="12" type="noConversion"/>
  </si>
  <si>
    <t>173</t>
    <phoneticPr fontId="5" type="noConversion"/>
  </si>
  <si>
    <t>D-173-01a</t>
    <phoneticPr fontId="5" type="noConversion"/>
  </si>
  <si>
    <t>105/2/22-6/24</t>
    <phoneticPr fontId="5" type="noConversion"/>
  </si>
  <si>
    <t>輔仁大學田徑場</t>
    <phoneticPr fontId="12" type="noConversion"/>
  </si>
  <si>
    <t>輔大飛盤社社員</t>
    <phoneticPr fontId="5" type="noConversion"/>
  </si>
  <si>
    <t>D-173-02a</t>
    <phoneticPr fontId="5" type="noConversion"/>
  </si>
  <si>
    <t>飛盤爭奪賽體驗營</t>
    <phoneticPr fontId="5" type="noConversion"/>
  </si>
  <si>
    <t>105/3/17</t>
    <phoneticPr fontId="5" type="noConversion"/>
  </si>
  <si>
    <t>新莊田徑場</t>
    <phoneticPr fontId="12" type="noConversion"/>
  </si>
  <si>
    <t>所有對飛盤運動有興趣之學員</t>
    <phoneticPr fontId="5" type="noConversion"/>
  </si>
  <si>
    <t>D-173-03a</t>
    <phoneticPr fontId="5" type="noConversion"/>
  </si>
  <si>
    <t>新舊盃飛盤爭奪賽</t>
    <phoneticPr fontId="5" type="noConversion"/>
  </si>
  <si>
    <t>105/6/9</t>
    <phoneticPr fontId="5" type="noConversion"/>
  </si>
  <si>
    <t>104學年度第1學期社團「對外比賽」</t>
    <phoneticPr fontId="5" type="noConversion"/>
  </si>
  <si>
    <t>元</t>
    <phoneticPr fontId="5" type="noConversion"/>
  </si>
  <si>
    <t>參賽人數</t>
    <phoneticPr fontId="5" type="noConversion"/>
  </si>
  <si>
    <t>交通費預  算</t>
    <phoneticPr fontId="5" type="noConversion"/>
  </si>
  <si>
    <t>D-047-01c</t>
    <phoneticPr fontId="12" type="noConversion"/>
  </si>
  <si>
    <t>中華民國大專校院慢速壘球錦標賽</t>
    <phoneticPr fontId="5" type="noConversion"/>
  </si>
  <si>
    <t>大專院校體育總會</t>
    <phoneticPr fontId="5" type="noConversion"/>
  </si>
  <si>
    <t>105/5/1</t>
    <phoneticPr fontId="12" type="noConversion"/>
  </si>
  <si>
    <t>未定</t>
    <phoneticPr fontId="12" type="noConversion"/>
  </si>
  <si>
    <t>B</t>
    <phoneticPr fontId="5" type="noConversion"/>
  </si>
  <si>
    <t>105/4/30</t>
    <phoneticPr fontId="12" type="noConversion"/>
  </si>
  <si>
    <t>A</t>
    <phoneticPr fontId="12" type="noConversion"/>
  </si>
  <si>
    <t>D-086-01c</t>
    <phoneticPr fontId="12" type="noConversion"/>
  </si>
  <si>
    <t>2016第九屆弘光盃全國大專校院跆拳道錦標賽</t>
    <phoneticPr fontId="5" type="noConversion"/>
  </si>
  <si>
    <t>弘光科技大學</t>
    <phoneticPr fontId="5" type="noConversion"/>
  </si>
  <si>
    <t>105/3/18-19</t>
    <phoneticPr fontId="12" type="noConversion"/>
  </si>
  <si>
    <t>弘光科技大學</t>
    <phoneticPr fontId="12" type="noConversion"/>
  </si>
  <si>
    <t>D-088-01C</t>
    <phoneticPr fontId="12" type="noConversion"/>
  </si>
  <si>
    <t>104學年度第40屆全國學生劍道錦標賽</t>
    <phoneticPr fontId="5" type="noConversion"/>
  </si>
  <si>
    <t>中華民國劍道協會</t>
    <phoneticPr fontId="5" type="noConversion"/>
  </si>
  <si>
    <t>105/3/26-27</t>
    <phoneticPr fontId="12" type="noConversion"/>
  </si>
  <si>
    <t>桃園市開南大學體育館</t>
    <phoneticPr fontId="12" type="noConversion"/>
  </si>
  <si>
    <t>D-088-02C</t>
    <phoneticPr fontId="12" type="noConversion"/>
  </si>
  <si>
    <t>105年桃園市第二屆議長盃劍道錦標賽</t>
    <phoneticPr fontId="5" type="noConversion"/>
  </si>
  <si>
    <t>桃園市劍道協會</t>
    <phoneticPr fontId="5" type="noConversion"/>
  </si>
  <si>
    <t>國立中大壢中自強館</t>
    <phoneticPr fontId="12" type="noConversion"/>
  </si>
  <si>
    <t>A</t>
    <phoneticPr fontId="5" type="noConversion"/>
  </si>
  <si>
    <t>D-088-03C</t>
    <phoneticPr fontId="12" type="noConversion"/>
  </si>
  <si>
    <t>第31屆全國大專劍道邀請賽</t>
    <phoneticPr fontId="5" type="noConversion"/>
  </si>
  <si>
    <t>淡江大學</t>
    <phoneticPr fontId="5" type="noConversion"/>
  </si>
  <si>
    <t>105/05/14</t>
    <phoneticPr fontId="12" type="noConversion"/>
  </si>
  <si>
    <t>淡江大學體育館</t>
    <phoneticPr fontId="12" type="noConversion"/>
  </si>
  <si>
    <t>第十四屆東吳盃全國新生擊劍邀請賽</t>
    <phoneticPr fontId="5" type="noConversion"/>
  </si>
  <si>
    <t>東吳大學西洋擊劍社</t>
    <phoneticPr fontId="5" type="noConversion"/>
  </si>
  <si>
    <t>105/4/9-10</t>
    <phoneticPr fontId="12" type="noConversion"/>
  </si>
  <si>
    <t>東吳大學</t>
    <phoneticPr fontId="12" type="noConversion"/>
  </si>
  <si>
    <t>D-091-01c</t>
    <phoneticPr fontId="12" type="noConversion"/>
  </si>
  <si>
    <t>文化盃桌球賽</t>
    <phoneticPr fontId="5" type="noConversion"/>
  </si>
  <si>
    <t>中國文化大學</t>
    <phoneticPr fontId="5" type="noConversion"/>
  </si>
  <si>
    <t>105/3/12</t>
    <phoneticPr fontId="12" type="noConversion"/>
  </si>
  <si>
    <t>中國文化大學</t>
    <phoneticPr fontId="12" type="noConversion"/>
  </si>
  <si>
    <t>D-091-02c</t>
    <phoneticPr fontId="12" type="noConversion"/>
  </si>
  <si>
    <t>大桌盃桌球賽</t>
    <phoneticPr fontId="5" type="noConversion"/>
  </si>
  <si>
    <t>國立台灣大學</t>
    <phoneticPr fontId="5" type="noConversion"/>
  </si>
  <si>
    <t>台灣大學</t>
    <phoneticPr fontId="12" type="noConversion"/>
  </si>
  <si>
    <t>D-091-03c</t>
    <phoneticPr fontId="12" type="noConversion"/>
  </si>
  <si>
    <t>大同盃桌球賽</t>
    <phoneticPr fontId="5" type="noConversion"/>
  </si>
  <si>
    <t>大同大學</t>
    <phoneticPr fontId="5" type="noConversion"/>
  </si>
  <si>
    <t>105/5/30</t>
    <phoneticPr fontId="12" type="noConversion"/>
  </si>
  <si>
    <t>大同大學</t>
    <phoneticPr fontId="12" type="noConversion"/>
  </si>
  <si>
    <t>D-092-01c</t>
    <phoneticPr fontId="12" type="noConversion"/>
  </si>
  <si>
    <t>十三校網球聯賽</t>
    <phoneticPr fontId="5" type="noConversion"/>
  </si>
  <si>
    <t>師範大學</t>
    <phoneticPr fontId="5" type="noConversion"/>
  </si>
  <si>
    <t>105/05/21</t>
    <phoneticPr fontId="12" type="noConversion"/>
  </si>
  <si>
    <t>D-093-01c</t>
    <phoneticPr fontId="5" type="noConversion"/>
  </si>
  <si>
    <t>海洋盃校際射箭邀請賽</t>
    <phoneticPr fontId="5" type="noConversion"/>
  </si>
  <si>
    <t>海大射箭社</t>
    <phoneticPr fontId="5" type="noConversion"/>
  </si>
  <si>
    <t>105/3/19</t>
    <phoneticPr fontId="12" type="noConversion"/>
  </si>
  <si>
    <t>海洋大學育樂館</t>
    <phoneticPr fontId="5" type="noConversion"/>
  </si>
  <si>
    <t>D-093-02c</t>
    <phoneticPr fontId="5" type="noConversion"/>
  </si>
  <si>
    <t>東海大學射箭邀請賽</t>
    <phoneticPr fontId="5" type="noConversion"/>
  </si>
  <si>
    <t>東海射箭社</t>
    <phoneticPr fontId="5" type="noConversion"/>
  </si>
  <si>
    <t>105/4/13</t>
    <phoneticPr fontId="12" type="noConversion"/>
  </si>
  <si>
    <t>東海大學田徑場</t>
    <phoneticPr fontId="5" type="noConversion"/>
  </si>
  <si>
    <t>D-119-02c</t>
    <phoneticPr fontId="5" type="noConversion"/>
  </si>
  <si>
    <t>校外交流賽</t>
    <phoneticPr fontId="5" type="noConversion"/>
  </si>
  <si>
    <t>具體單位未定</t>
    <phoneticPr fontId="5" type="noConversion"/>
  </si>
  <si>
    <t xml:space="preserve">105/2/22-6/10 </t>
    <phoneticPr fontId="12" type="noConversion"/>
  </si>
  <si>
    <t>具體地點未定</t>
    <phoneticPr fontId="5" type="noConversion"/>
  </si>
  <si>
    <t>D-119-03c</t>
    <phoneticPr fontId="5" type="noConversion"/>
  </si>
  <si>
    <t>大專盃五人制足球比賽</t>
    <phoneticPr fontId="5" type="noConversion"/>
  </si>
  <si>
    <t>B</t>
    <phoneticPr fontId="12" type="noConversion"/>
  </si>
  <si>
    <t>D-131-01C</t>
    <phoneticPr fontId="5" type="noConversion"/>
  </si>
  <si>
    <t>105年度青年盃空手道錦標賽</t>
    <phoneticPr fontId="5" type="noConversion"/>
  </si>
  <si>
    <t>新北市體育總會</t>
    <phoneticPr fontId="5" type="noConversion"/>
  </si>
  <si>
    <t>105/03/13</t>
    <phoneticPr fontId="5" type="noConversion"/>
  </si>
  <si>
    <t>安康高中</t>
    <phoneticPr fontId="5" type="noConversion"/>
  </si>
  <si>
    <t>D-136-01C</t>
    <phoneticPr fontId="5" type="noConversion"/>
  </si>
  <si>
    <t>總統盃</t>
    <phoneticPr fontId="5" type="noConversion"/>
  </si>
  <si>
    <t>中華民國滑輪溜冰協會、彰化縣政府、臺中市政府、南頭縣政府</t>
    <phoneticPr fontId="5" type="noConversion"/>
  </si>
  <si>
    <t>105/3/18-20</t>
    <phoneticPr fontId="5" type="noConversion"/>
  </si>
  <si>
    <t>臺中市健康公園溜冰場</t>
    <phoneticPr fontId="5" type="noConversion"/>
  </si>
  <si>
    <t>D-147-01c</t>
    <phoneticPr fontId="5" type="noConversion"/>
  </si>
  <si>
    <t>104學年度大專院校啦啦隊獎標賽</t>
    <phoneticPr fontId="5" type="noConversion"/>
  </si>
  <si>
    <t>大專體育總會</t>
    <phoneticPr fontId="5" type="noConversion"/>
  </si>
  <si>
    <t>105/5/14-15</t>
    <phoneticPr fontId="5" type="noConversion"/>
  </si>
  <si>
    <t>新莊體育館</t>
    <phoneticPr fontId="5" type="noConversion"/>
  </si>
  <si>
    <t>D-173-01c</t>
    <phoneticPr fontId="5" type="noConversion"/>
  </si>
  <si>
    <t>中華民國大專院校104學年度飛盤爭奪錦標賽</t>
    <phoneticPr fontId="5" type="noConversion"/>
  </si>
  <si>
    <t>中華民國飛盤協會</t>
    <phoneticPr fontId="5" type="noConversion"/>
  </si>
  <si>
    <t>105/5/29-31</t>
    <phoneticPr fontId="5" type="noConversion"/>
  </si>
  <si>
    <t>長榮大學</t>
    <phoneticPr fontId="5" type="noConversion"/>
  </si>
  <si>
    <t>體能性</t>
    <phoneticPr fontId="12" type="noConversion"/>
  </si>
  <si>
    <t>愛盲盲生出遊草嶺古道記</t>
    <phoneticPr fontId="5" type="noConversion"/>
  </si>
  <si>
    <t>愛盲輔大盲生出遊記</t>
    <phoneticPr fontId="5" type="noConversion"/>
  </si>
  <si>
    <t>港安暑假出隊</t>
    <phoneticPr fontId="5" type="noConversion"/>
  </si>
  <si>
    <t>樂生慈善感恩大會</t>
    <phoneticPr fontId="5" type="noConversion"/>
  </si>
  <si>
    <t>勵德85代期中平日服務</t>
    <phoneticPr fontId="5" type="noConversion"/>
  </si>
  <si>
    <t>勵德85代期末出隊</t>
    <phoneticPr fontId="5" type="noConversion"/>
  </si>
  <si>
    <t>服務週暨環保路跑</t>
    <phoneticPr fontId="5" type="noConversion"/>
  </si>
  <si>
    <t>勵德全體隊員</t>
    <phoneticPr fontId="12" type="noConversion"/>
  </si>
  <si>
    <t>105/2/24-105/6/22</t>
    <phoneticPr fontId="5" type="noConversion"/>
  </si>
  <si>
    <t>C-149-01a</t>
    <phoneticPr fontId="5" type="noConversion"/>
  </si>
  <si>
    <t>C-149-02a</t>
    <phoneticPr fontId="5" type="noConversion"/>
  </si>
  <si>
    <t>C-163-01a</t>
    <phoneticPr fontId="5" type="noConversion"/>
  </si>
  <si>
    <t>社課(3)</t>
    <phoneticPr fontId="5" type="noConversion"/>
  </si>
  <si>
    <t>甜蜜你和我社課</t>
    <phoneticPr fontId="5" type="noConversion"/>
  </si>
  <si>
    <t>C-098-07專</t>
    <phoneticPr fontId="5" type="noConversion"/>
  </si>
  <si>
    <t>C-098-08專</t>
    <phoneticPr fontId="5" type="noConversion"/>
  </si>
  <si>
    <t>C-098-09專</t>
    <phoneticPr fontId="5" type="noConversion"/>
  </si>
  <si>
    <t>C-098-10專</t>
    <phoneticPr fontId="5" type="noConversion"/>
  </si>
  <si>
    <t>C-098-11專</t>
    <phoneticPr fontId="5" type="noConversion"/>
  </si>
  <si>
    <t>C-098-12專</t>
    <phoneticPr fontId="5" type="noConversion"/>
  </si>
  <si>
    <t>元</t>
    <phoneticPr fontId="12" type="noConversion"/>
  </si>
  <si>
    <t>C-107-02專</t>
    <phoneticPr fontId="5" type="noConversion"/>
  </si>
  <si>
    <t>C-107-03專</t>
    <phoneticPr fontId="5" type="noConversion"/>
  </si>
  <si>
    <t>C-116-02專</t>
    <phoneticPr fontId="5" type="noConversion"/>
  </si>
  <si>
    <t>C-116-03專</t>
    <phoneticPr fontId="5" type="noConversion"/>
  </si>
  <si>
    <t>C-097-01專</t>
    <phoneticPr fontId="5" type="noConversion"/>
  </si>
  <si>
    <t>愛愛養老院例行服務(2)</t>
    <phoneticPr fontId="5" type="noConversion"/>
  </si>
  <si>
    <t>精神病患服務社課(1)</t>
    <phoneticPr fontId="5" type="noConversion"/>
  </si>
  <si>
    <t>全人康復之家例行服務(2)</t>
    <phoneticPr fontId="5" type="noConversion"/>
  </si>
  <si>
    <t>五股康復之家例行服務(2)</t>
    <phoneticPr fontId="5" type="noConversion"/>
  </si>
  <si>
    <t>老人服務社課(1)</t>
    <phoneticPr fontId="5" type="noConversion"/>
  </si>
  <si>
    <t>C-148-01專</t>
    <phoneticPr fontId="5" type="noConversion"/>
  </si>
  <si>
    <t>C-148-02專</t>
    <phoneticPr fontId="5" type="noConversion"/>
  </si>
  <si>
    <t>C-148-03專</t>
    <phoneticPr fontId="5" type="noConversion"/>
  </si>
  <si>
    <t>C-116-01專</t>
    <phoneticPr fontId="5" type="noConversion"/>
  </si>
  <si>
    <t>C-163-01專</t>
    <phoneticPr fontId="5" type="noConversion"/>
  </si>
  <si>
    <t>C-163-02專</t>
    <phoneticPr fontId="5" type="noConversion"/>
  </si>
  <si>
    <t>C-163-03專</t>
    <phoneticPr fontId="5" type="noConversion"/>
  </si>
  <si>
    <t>C-099-01專</t>
    <phoneticPr fontId="5" type="noConversion"/>
  </si>
  <si>
    <t>C-099-02專</t>
    <phoneticPr fontId="5" type="noConversion"/>
  </si>
  <si>
    <t>C-099-03專</t>
    <phoneticPr fontId="5" type="noConversion"/>
  </si>
  <si>
    <t>C-217-01專</t>
    <phoneticPr fontId="5" type="noConversion"/>
  </si>
  <si>
    <t>C-217-02專</t>
    <phoneticPr fontId="5" type="noConversion"/>
  </si>
  <si>
    <t>C-217-03專</t>
    <phoneticPr fontId="5" type="noConversion"/>
  </si>
  <si>
    <t>C-217-04專</t>
    <phoneticPr fontId="5" type="noConversion"/>
  </si>
  <si>
    <t>C-097-02專</t>
    <phoneticPr fontId="5" type="noConversion"/>
  </si>
  <si>
    <t>醒新社愛愛服務隊平時服務(1)</t>
    <phoneticPr fontId="5" type="noConversion"/>
  </si>
  <si>
    <t>醒新社愛愛服務隊1042愛愛饗宴(1)</t>
    <phoneticPr fontId="5" type="noConversion"/>
  </si>
  <si>
    <t>勵德85代專業課程(13)</t>
    <phoneticPr fontId="5" type="noConversion"/>
  </si>
  <si>
    <t>樂生服務隊例行服務(13)</t>
    <phoneticPr fontId="5" type="noConversion"/>
  </si>
  <si>
    <t>樂生服務隊吉他訓練課程(10)</t>
    <phoneticPr fontId="5" type="noConversion"/>
  </si>
  <si>
    <t>C-098-13專</t>
    <phoneticPr fontId="5" type="noConversion"/>
  </si>
  <si>
    <t>C-098-14專</t>
    <phoneticPr fontId="5" type="noConversion"/>
  </si>
  <si>
    <t>C-116-04專</t>
    <phoneticPr fontId="5" type="noConversion"/>
  </si>
  <si>
    <t>C-116-05專</t>
    <phoneticPr fontId="5" type="noConversion"/>
  </si>
  <si>
    <t>D-119-01專</t>
    <phoneticPr fontId="5" type="noConversion"/>
  </si>
  <si>
    <t>真善美聖前廣場</t>
    <phoneticPr fontId="5" type="noConversion"/>
  </si>
  <si>
    <t>105/3/11-105/5/27</t>
    <phoneticPr fontId="12" type="noConversion"/>
  </si>
  <si>
    <t>105/3/9-105/5/25</t>
    <phoneticPr fontId="12" type="noConversion"/>
  </si>
  <si>
    <t>社課(9)</t>
    <phoneticPr fontId="5" type="noConversion"/>
  </si>
  <si>
    <t>生活研討(10)</t>
    <phoneticPr fontId="5" type="noConversion"/>
  </si>
  <si>
    <t>共修念佛(4)</t>
    <phoneticPr fontId="5" type="noConversion"/>
  </si>
  <si>
    <t>105/3/16、3/23、3/30、4/13、5/11、5/18、5/25、6/1</t>
    <phoneticPr fontId="5" type="noConversion"/>
  </si>
  <si>
    <t>調酒專業課程(10)</t>
    <phoneticPr fontId="12" type="noConversion"/>
  </si>
  <si>
    <t>咖啡專業課程(10)</t>
    <phoneticPr fontId="12" type="noConversion"/>
  </si>
  <si>
    <t>調酒實作專業課程(10)</t>
    <phoneticPr fontId="12" type="noConversion"/>
  </si>
  <si>
    <t>社課系列活動(8)</t>
    <phoneticPr fontId="12" type="noConversion"/>
  </si>
  <si>
    <t>積健樓四樓、汐心劍道館</t>
    <phoneticPr fontId="12" type="noConversion"/>
  </si>
  <si>
    <t>專業訓練(33)</t>
    <phoneticPr fontId="5" type="noConversion"/>
  </si>
  <si>
    <t>105/2/24-6/22</t>
    <phoneticPr fontId="5" type="noConversion"/>
  </si>
  <si>
    <t>專業課程訓練(14)</t>
    <phoneticPr fontId="5" type="noConversion"/>
  </si>
  <si>
    <t>飛盤專業訓練課程(18)</t>
    <phoneticPr fontId="5" type="noConversion"/>
  </si>
  <si>
    <t>D-089-01c</t>
    <phoneticPr fontId="12" type="noConversion"/>
  </si>
  <si>
    <t>105/3/22-105/6/30</t>
    <phoneticPr fontId="5" type="noConversion"/>
  </si>
  <si>
    <t>105/3/25~105/6/17</t>
    <phoneticPr fontId="12" type="noConversion"/>
  </si>
  <si>
    <t>105/3/03-105/6/25</t>
    <phoneticPr fontId="5" type="noConversion"/>
  </si>
  <si>
    <t>北一女中橋藝社</t>
    <phoneticPr fontId="5" type="noConversion"/>
  </si>
  <si>
    <t>景美女中橋藝社</t>
    <phoneticPr fontId="5" type="noConversion"/>
  </si>
  <si>
    <t>105/3/09-105/6/08</t>
    <phoneticPr fontId="5" type="noConversion"/>
  </si>
  <si>
    <t>105/3/11-105/6/10</t>
    <phoneticPr fontId="5" type="noConversion"/>
  </si>
  <si>
    <t>105/3/08-105/6/07</t>
    <phoneticPr fontId="5" type="noConversion"/>
  </si>
  <si>
    <t>105/3/11-105/6/30</t>
    <phoneticPr fontId="5" type="noConversion"/>
  </si>
  <si>
    <t>國小跆拳道社</t>
    <phoneticPr fontId="5" type="noConversion"/>
  </si>
  <si>
    <t>105/3/2-105/5/30</t>
    <phoneticPr fontId="5" type="noConversion"/>
  </si>
  <si>
    <t>國中擊劍隊隊員</t>
    <phoneticPr fontId="5" type="noConversion"/>
  </si>
  <si>
    <t>105/3/20</t>
    <phoneticPr fontId="5" type="noConversion"/>
  </si>
  <si>
    <t>105/5/10</t>
    <phoneticPr fontId="5" type="noConversion"/>
  </si>
  <si>
    <t>星兒大型校外教學(1)</t>
    <phoneticPr fontId="5" type="noConversion"/>
  </si>
  <si>
    <t xml:space="preserve">008中型會議室 </t>
    <phoneticPr fontId="5" type="noConversion"/>
  </si>
  <si>
    <t>105/6/27-105/7/02</t>
    <phoneticPr fontId="12" type="noConversion"/>
  </si>
  <si>
    <t>105/4/01</t>
    <phoneticPr fontId="12" type="noConversion"/>
  </si>
  <si>
    <t>105/5/17</t>
    <phoneticPr fontId="5" type="noConversion"/>
  </si>
  <si>
    <t>105/7/03-105/7/17</t>
    <phoneticPr fontId="5" type="noConversion"/>
  </si>
  <si>
    <t>105/3/13</t>
    <phoneticPr fontId="5" type="noConversion"/>
  </si>
  <si>
    <t>105/5/01</t>
    <phoneticPr fontId="5" type="noConversion"/>
  </si>
  <si>
    <t>105/3/19-105/3/20</t>
    <phoneticPr fontId="5" type="noConversion"/>
  </si>
  <si>
    <t>105/3/03</t>
    <phoneticPr fontId="12" type="noConversion"/>
  </si>
  <si>
    <t>105/4/30-105/5/01</t>
    <phoneticPr fontId="5" type="noConversion"/>
  </si>
  <si>
    <t>105/3/07-105/6/06</t>
    <phoneticPr fontId="12" type="noConversion"/>
  </si>
  <si>
    <t>港安送舊聯歡晚會</t>
    <phoneticPr fontId="5" type="noConversion"/>
  </si>
  <si>
    <t>港安團員培訓營</t>
    <phoneticPr fontId="5" type="noConversion"/>
  </si>
  <si>
    <t>樂生服務隊新生訓練營</t>
    <phoneticPr fontId="5" type="noConversion"/>
  </si>
  <si>
    <t>勵德85代勵德之夜</t>
    <phoneticPr fontId="5" type="noConversion"/>
  </si>
  <si>
    <t>醒新社愛愛服務隊45屆新生訓練</t>
    <phoneticPr fontId="5" type="noConversion"/>
  </si>
  <si>
    <t>醒新社鄉民大會</t>
    <phoneticPr fontId="5" type="noConversion"/>
  </si>
  <si>
    <t>C-100-01專</t>
    <phoneticPr fontId="5" type="noConversion"/>
  </si>
  <si>
    <t>105/3/15-105/6/16</t>
    <phoneticPr fontId="5" type="noConversion"/>
  </si>
  <si>
    <t>105/7/8-105/7/10</t>
    <phoneticPr fontId="5" type="noConversion"/>
  </si>
  <si>
    <t>105/6/04</t>
    <phoneticPr fontId="5" type="noConversion"/>
  </si>
  <si>
    <t>105/5/28-105/5/29</t>
    <phoneticPr fontId="5" type="noConversion"/>
  </si>
  <si>
    <t>105/3/16-105/5/25</t>
    <phoneticPr fontId="5" type="noConversion"/>
  </si>
  <si>
    <t>105/4/28-105/6/02</t>
    <phoneticPr fontId="5" type="noConversion"/>
  </si>
  <si>
    <t>1042社員平時訓練(4)</t>
    <phoneticPr fontId="5" type="noConversion"/>
  </si>
  <si>
    <t>暑期營隊專業訓練課程(6)</t>
    <phoneticPr fontId="5" type="noConversion"/>
  </si>
  <si>
    <t>基層文化服務社幹部訓練營-成長營</t>
    <phoneticPr fontId="5" type="noConversion"/>
  </si>
  <si>
    <t>大北服(三校聯誼)</t>
    <phoneticPr fontId="5" type="noConversion"/>
  </si>
  <si>
    <t>105/3/03</t>
    <phoneticPr fontId="5" type="noConversion"/>
  </si>
  <si>
    <t>105/5/15</t>
    <phoneticPr fontId="5" type="noConversion"/>
  </si>
  <si>
    <t>105/4/07、105/4/30、105/5/26</t>
    <phoneticPr fontId="5" type="noConversion"/>
  </si>
  <si>
    <t>105/3/14-105/3/15</t>
    <phoneticPr fontId="5" type="noConversion"/>
  </si>
  <si>
    <t>105/5/18</t>
    <phoneticPr fontId="12" type="noConversion"/>
  </si>
  <si>
    <t>105/4/06</t>
    <phoneticPr fontId="12" type="noConversion"/>
  </si>
  <si>
    <t>105/3/24-105/6/16</t>
    <phoneticPr fontId="5" type="noConversion"/>
  </si>
  <si>
    <t>105/5/31</t>
    <phoneticPr fontId="5" type="noConversion"/>
  </si>
  <si>
    <t>105/8/24-105/8/25</t>
    <phoneticPr fontId="5" type="noConversion"/>
  </si>
  <si>
    <t>幹部訓練</t>
    <phoneticPr fontId="5" type="noConversion"/>
  </si>
  <si>
    <t>送舊</t>
    <phoneticPr fontId="5" type="noConversion"/>
  </si>
  <si>
    <t>繪本課程(4)</t>
    <phoneticPr fontId="5" type="noConversion"/>
  </si>
  <si>
    <t>105/4/02</t>
    <phoneticPr fontId="5" type="noConversion"/>
  </si>
  <si>
    <t>105/4/10</t>
    <phoneticPr fontId="5" type="noConversion"/>
  </si>
  <si>
    <t>105/5/22、105/6/5</t>
    <phoneticPr fontId="5" type="noConversion"/>
  </si>
  <si>
    <t>105/3/08</t>
    <phoneticPr fontId="5" type="noConversion"/>
  </si>
  <si>
    <t>105/3/12、105/4/10</t>
    <phoneticPr fontId="5" type="noConversion"/>
  </si>
  <si>
    <t>105/3/12、105/5/28</t>
    <phoneticPr fontId="5" type="noConversion"/>
  </si>
  <si>
    <t>105/2/28-105/6/12</t>
    <phoneticPr fontId="5" type="noConversion"/>
  </si>
  <si>
    <t>豐年國小親子讀經班服務(12)</t>
    <phoneticPr fontId="5" type="noConversion"/>
  </si>
  <si>
    <t>愛愛院服務(1)</t>
    <phoneticPr fontId="5" type="noConversion"/>
  </si>
  <si>
    <t>4Q成長班服務(4)</t>
    <phoneticPr fontId="5" type="noConversion"/>
  </si>
  <si>
    <t>陽明養護中心服務(2)</t>
    <phoneticPr fontId="5" type="noConversion"/>
  </si>
  <si>
    <t>榮富讀國小親子讀經班服務(14)</t>
    <phoneticPr fontId="5" type="noConversion"/>
  </si>
  <si>
    <t>105/5/11</t>
    <phoneticPr fontId="12" type="noConversion"/>
  </si>
  <si>
    <t>105/3/5-105/5/28</t>
    <phoneticPr fontId="5" type="noConversion"/>
  </si>
  <si>
    <t>105/3/26</t>
    <phoneticPr fontId="12" type="noConversion"/>
  </si>
  <si>
    <t>105/3/5-105/5/14</t>
    <phoneticPr fontId="5" type="noConversion"/>
  </si>
  <si>
    <t>105/4/23-105/5/21</t>
    <phoneticPr fontId="5" type="noConversion"/>
  </si>
  <si>
    <t>105/2/26-105/6/3</t>
    <phoneticPr fontId="5" type="noConversion"/>
  </si>
  <si>
    <t>明志科技大學</t>
    <phoneticPr fontId="5" type="noConversion"/>
  </si>
  <si>
    <t>焯炤館1樓演講廳
明志科技大學</t>
    <phoneticPr fontId="5" type="noConversion"/>
  </si>
  <si>
    <t>新芽課輔計畫(18)</t>
    <phoneticPr fontId="5" type="noConversion"/>
  </si>
  <si>
    <t>仁濟醫院志工服務(2)</t>
    <phoneticPr fontId="5" type="noConversion"/>
  </si>
  <si>
    <t>專業訓練課程(3)</t>
    <phoneticPr fontId="5" type="noConversion"/>
  </si>
  <si>
    <t>青少年服務隊(1)</t>
    <phoneticPr fontId="5" type="noConversion"/>
  </si>
  <si>
    <t>105/3/19-
105/5/21</t>
    <phoneticPr fontId="5" type="noConversion"/>
  </si>
  <si>
    <t>平時服務_自閉症基金會(4)</t>
    <phoneticPr fontId="5" type="noConversion"/>
  </si>
  <si>
    <t>105/5/01-105/5/22</t>
    <phoneticPr fontId="5" type="noConversion"/>
  </si>
  <si>
    <t>105/5/29</t>
    <phoneticPr fontId="5" type="noConversion"/>
  </si>
  <si>
    <t>105/3/29、105/4/05、105/5/12</t>
    <phoneticPr fontId="5" type="noConversion"/>
  </si>
  <si>
    <t xml:space="preserve">新莊萬安共修處
</t>
    <phoneticPr fontId="5" type="noConversion"/>
  </si>
  <si>
    <t>聯合講師社課(11)</t>
    <phoneticPr fontId="12" type="noConversion"/>
  </si>
  <si>
    <t>期末成發</t>
    <phoneticPr fontId="5" type="noConversion"/>
  </si>
  <si>
    <t>管樂團期末成發</t>
    <phoneticPr fontId="5" type="noConversion"/>
  </si>
  <si>
    <t>弦樂團期末成發</t>
    <phoneticPr fontId="5" type="noConversion"/>
  </si>
  <si>
    <t>成果發表會</t>
    <phoneticPr fontId="5" type="noConversion"/>
  </si>
  <si>
    <t>古箏組成發</t>
    <phoneticPr fontId="5" type="noConversion"/>
  </si>
  <si>
    <t>國樂社期末公演</t>
    <phoneticPr fontId="5" type="noConversion"/>
  </si>
  <si>
    <t>輔大、龍華科大聯合公演</t>
    <phoneticPr fontId="5" type="noConversion"/>
  </si>
  <si>
    <t>105/5/30-105/6/08</t>
    <phoneticPr fontId="12" type="noConversion"/>
  </si>
  <si>
    <t>105/5/2-105/5/6</t>
    <phoneticPr fontId="5" type="noConversion"/>
  </si>
  <si>
    <t>105/4/30</t>
    <phoneticPr fontId="12" type="noConversion"/>
  </si>
  <si>
    <t>105/5/09-105/5/10</t>
    <phoneticPr fontId="5" type="noConversion"/>
  </si>
  <si>
    <t>輔大盃橋藝錦標賽</t>
    <phoneticPr fontId="5" type="noConversion"/>
  </si>
  <si>
    <t>北區九校陸生籃球聯賽-賽季比賽</t>
    <phoneticPr fontId="12" type="noConversion"/>
  </si>
  <si>
    <t>105/5/07-105/5/08</t>
    <phoneticPr fontId="12" type="noConversion"/>
  </si>
  <si>
    <t>105/3/7-105/6/17</t>
    <phoneticPr fontId="5" type="noConversion"/>
  </si>
  <si>
    <t xml:space="preserve">105/3/7-105/6/17 </t>
    <phoneticPr fontId="5" type="noConversion"/>
  </si>
  <si>
    <t>105/4/18-105/4/20</t>
    <phoneticPr fontId="5" type="noConversion"/>
  </si>
  <si>
    <t>105/2/22-105/4/15</t>
    <phoneticPr fontId="5" type="noConversion"/>
  </si>
  <si>
    <t>動漫文化及產業經驗分享座談系列周</t>
    <phoneticPr fontId="5" type="noConversion"/>
  </si>
  <si>
    <t>新銳自製影片剪輯成果發表會</t>
    <phoneticPr fontId="5" type="noConversion"/>
  </si>
  <si>
    <t>專業訓練課程(11)</t>
    <phoneticPr fontId="5" type="noConversion"/>
  </si>
  <si>
    <t>書法社年度成果展(8)</t>
    <phoneticPr fontId="5" type="noConversion"/>
  </si>
  <si>
    <t>105/5/27-105/6/3</t>
    <phoneticPr fontId="5" type="noConversion"/>
  </si>
  <si>
    <t>105/3/7-105/6/6</t>
    <phoneticPr fontId="5" type="noConversion"/>
  </si>
  <si>
    <t>105/3/8-105/5/31</t>
    <phoneticPr fontId="21" type="noConversion"/>
  </si>
  <si>
    <t>105/3/12</t>
    <phoneticPr fontId="21" type="noConversion"/>
  </si>
  <si>
    <t>105/3/07-105/6/17</t>
    <phoneticPr fontId="12" type="noConversion"/>
  </si>
  <si>
    <t>寶藏巖藝術節外拍</t>
    <phoneticPr fontId="21" type="noConversion"/>
  </si>
  <si>
    <t>例行社課（11）</t>
    <phoneticPr fontId="21" type="noConversion"/>
  </si>
  <si>
    <t>社團專業課程(25)</t>
    <phoneticPr fontId="12" type="noConversion"/>
  </si>
  <si>
    <t>專業訓練(26)</t>
    <phoneticPr fontId="5" type="noConversion"/>
  </si>
  <si>
    <t>戲劇交流會(1)</t>
    <phoneticPr fontId="5" type="noConversion"/>
  </si>
  <si>
    <t>焯炤三康、四康、B1旋律廣場、進修部地下教室</t>
    <phoneticPr fontId="5" type="noConversion"/>
  </si>
  <si>
    <t>例行社課(41)</t>
    <phoneticPr fontId="5" type="noConversion"/>
  </si>
  <si>
    <t>專業訓練(21)</t>
    <phoneticPr fontId="5" type="noConversion"/>
  </si>
  <si>
    <t>105/3/8-105/6/7</t>
    <phoneticPr fontId="5" type="noConversion"/>
  </si>
  <si>
    <t>廣播演藝社社員</t>
    <phoneticPr fontId="12" type="noConversion"/>
  </si>
  <si>
    <t>105/2/26-105/6/1</t>
    <phoneticPr fontId="12" type="noConversion"/>
  </si>
  <si>
    <t>105/3/10-105/3/23</t>
    <phoneticPr fontId="12" type="noConversion"/>
  </si>
  <si>
    <t>專業課程(7)</t>
    <phoneticPr fontId="12" type="noConversion"/>
  </si>
  <si>
    <t>媒體分享講座(3)</t>
    <phoneticPr fontId="12" type="noConversion"/>
  </si>
  <si>
    <t>105/3/8- 105/5/31</t>
    <phoneticPr fontId="12" type="noConversion"/>
  </si>
  <si>
    <t>手語社專專業訓練課程(10)</t>
    <phoneticPr fontId="12" type="noConversion"/>
  </si>
  <si>
    <t>105/3/23-105/6/1</t>
    <phoneticPr fontId="5" type="noConversion"/>
  </si>
  <si>
    <t>105/4/25-105/4/29</t>
    <phoneticPr fontId="5" type="noConversion"/>
  </si>
  <si>
    <t>專業社團課程教學(8)</t>
    <phoneticPr fontId="5" type="noConversion"/>
  </si>
  <si>
    <r>
      <t>專業訓練課程</t>
    </r>
    <r>
      <rPr>
        <sz val="12"/>
        <rFont val="標楷體"/>
        <family val="4"/>
        <charset val="136"/>
      </rPr>
      <t>(10)</t>
    </r>
    <phoneticPr fontId="12" type="noConversion"/>
  </si>
  <si>
    <t>專業幹部訓練(10)</t>
    <phoneticPr fontId="12" type="noConversion"/>
  </si>
  <si>
    <t>輔大短片競賽-「輔大記憶」</t>
    <phoneticPr fontId="5" type="noConversion"/>
  </si>
  <si>
    <t>105/3/21- 105/6/16</t>
    <phoneticPr fontId="5" type="noConversion"/>
  </si>
  <si>
    <t>社課(9)</t>
    <phoneticPr fontId="12" type="noConversion"/>
  </si>
  <si>
    <t>105/3/02-105/6/15</t>
    <phoneticPr fontId="12" type="noConversion"/>
  </si>
  <si>
    <t>105/3/09-105/6/01</t>
    <phoneticPr fontId="5" type="noConversion"/>
  </si>
  <si>
    <t>105/3/23-105/6/15</t>
    <phoneticPr fontId="5" type="noConversion"/>
  </si>
  <si>
    <t>專業訓練(20)</t>
    <phoneticPr fontId="5" type="noConversion"/>
  </si>
  <si>
    <t>幹部自主學習訓練(8)</t>
    <phoneticPr fontId="5" type="noConversion"/>
  </si>
  <si>
    <t>專業社課(21)</t>
    <phoneticPr fontId="12" type="noConversion"/>
  </si>
  <si>
    <t>105/3/19-105/3/20</t>
    <phoneticPr fontId="12" type="noConversion"/>
  </si>
  <si>
    <t>105/3/08-105/6/02</t>
    <phoneticPr fontId="12" type="noConversion"/>
  </si>
  <si>
    <t>105/5/28</t>
    <phoneticPr fontId="12" type="noConversion"/>
  </si>
  <si>
    <t>黑水溝社課(9)</t>
    <phoneticPr fontId="5" type="noConversion"/>
  </si>
  <si>
    <t>黑水溝讀書會(3)</t>
    <phoneticPr fontId="5" type="noConversion"/>
  </si>
  <si>
    <t>社會運動參與實踐(3)</t>
    <phoneticPr fontId="5" type="noConversion"/>
  </si>
  <si>
    <t>105/3/10-105/6/2</t>
    <phoneticPr fontId="5" type="noConversion"/>
  </si>
  <si>
    <t>105/3/2-105/6/1</t>
    <phoneticPr fontId="5" type="noConversion"/>
  </si>
  <si>
    <t>105/2/24-105/5/25</t>
    <phoneticPr fontId="5" type="noConversion"/>
  </si>
  <si>
    <t>105/3/02</t>
    <phoneticPr fontId="5" type="noConversion"/>
  </si>
  <si>
    <t>105/3/26</t>
    <phoneticPr fontId="5" type="noConversion"/>
  </si>
  <si>
    <t>105/3/28</t>
    <phoneticPr fontId="5" type="noConversion"/>
  </si>
  <si>
    <t>105/5/02</t>
    <phoneticPr fontId="5" type="noConversion"/>
  </si>
  <si>
    <t>105/5/23</t>
    <phoneticPr fontId="5" type="noConversion"/>
  </si>
  <si>
    <t>105/5/30</t>
    <phoneticPr fontId="5" type="noConversion"/>
  </si>
  <si>
    <t xml:space="preserve">105/3/10、3/17、4/28、6/7
</t>
    <phoneticPr fontId="5" type="noConversion"/>
  </si>
  <si>
    <t>105/4/7、4/26</t>
    <phoneticPr fontId="5" type="noConversion"/>
  </si>
  <si>
    <t>105/3/29、5/5、5/26</t>
    <phoneticPr fontId="5" type="noConversion"/>
  </si>
  <si>
    <t>A-056-05a</t>
    <phoneticPr fontId="12" type="noConversion"/>
  </si>
  <si>
    <t>社團專業訓練課程(11)</t>
    <phoneticPr fontId="12" type="noConversion"/>
  </si>
  <si>
    <t>社團實戰訓練班(8)</t>
    <phoneticPr fontId="12" type="noConversion"/>
  </si>
  <si>
    <t>社團占塔週前訓練(2)</t>
    <phoneticPr fontId="12" type="noConversion"/>
  </si>
  <si>
    <t>105/3/03-105/6/02</t>
    <phoneticPr fontId="12" type="noConversion"/>
  </si>
  <si>
    <t>105/3/15-105/5/31</t>
    <phoneticPr fontId="12" type="noConversion"/>
  </si>
  <si>
    <t>105/5/01-105/5/07</t>
    <phoneticPr fontId="12" type="noConversion"/>
  </si>
  <si>
    <t>105/5/09~13</t>
    <phoneticPr fontId="12" type="noConversion"/>
  </si>
  <si>
    <t>105/3/29</t>
    <phoneticPr fontId="12" type="noConversion"/>
  </si>
  <si>
    <t>信望愛專題演講(14)</t>
    <phoneticPr fontId="12" type="noConversion"/>
  </si>
  <si>
    <t>105/2/23-105/6/21</t>
    <phoneticPr fontId="12" type="noConversion"/>
  </si>
  <si>
    <t>105/3/05</t>
    <phoneticPr fontId="12" type="noConversion"/>
  </si>
  <si>
    <t>學生中心(福營路165巷16號)</t>
    <phoneticPr fontId="12" type="noConversion"/>
  </si>
  <si>
    <t>社課課程訓練(12)</t>
    <phoneticPr fontId="5" type="noConversion"/>
  </si>
  <si>
    <t>英文交流課程(4)</t>
    <phoneticPr fontId="5" type="noConversion"/>
  </si>
  <si>
    <t>聯合社課會議(4)</t>
    <phoneticPr fontId="5" type="noConversion"/>
  </si>
  <si>
    <t>社際交流 (7)</t>
    <phoneticPr fontId="5" type="noConversion"/>
  </si>
  <si>
    <t>105/4/1-105/6/03</t>
    <phoneticPr fontId="5" type="noConversion"/>
  </si>
  <si>
    <t>105/3/01-105/6/30</t>
    <phoneticPr fontId="5" type="noConversion"/>
  </si>
  <si>
    <t>教育學程學會導生座談</t>
    <phoneticPr fontId="5" type="noConversion"/>
  </si>
  <si>
    <t>105/2/24、105/6/15</t>
    <phoneticPr fontId="5" type="noConversion"/>
  </si>
  <si>
    <t>105/3/23</t>
    <phoneticPr fontId="5" type="noConversion"/>
  </si>
  <si>
    <t>105/5/21</t>
    <phoneticPr fontId="5" type="noConversion"/>
  </si>
  <si>
    <t>105/6/01</t>
    <phoneticPr fontId="5" type="noConversion"/>
  </si>
  <si>
    <t>105/2/28-105/2/29</t>
    <phoneticPr fontId="5" type="noConversion"/>
  </si>
  <si>
    <t>105/4/27- 105/5/03</t>
    <phoneticPr fontId="5" type="noConversion"/>
  </si>
  <si>
    <t>暫定105/5/1</t>
    <phoneticPr fontId="5" type="noConversion"/>
  </si>
  <si>
    <t>105/5/01-105/7/07</t>
    <phoneticPr fontId="12" type="noConversion"/>
  </si>
  <si>
    <t>105/6/03</t>
    <phoneticPr fontId="12" type="noConversion"/>
  </si>
  <si>
    <t>105/5/04</t>
    <phoneticPr fontId="12" type="noConversion"/>
  </si>
  <si>
    <t>105/4/06</t>
    <phoneticPr fontId="12" type="noConversion"/>
  </si>
  <si>
    <t>【多元家庭專題演講】多元家庭，怎麼經營小孩？</t>
    <phoneticPr fontId="5" type="noConversion"/>
  </si>
  <si>
    <t>國樂社例行組課(50)</t>
    <phoneticPr fontId="5" type="noConversion"/>
  </si>
  <si>
    <t>蔚風清潔隊</t>
    <phoneticPr fontId="5" type="noConversion"/>
  </si>
  <si>
    <t>The Glue Acapella</t>
    <phoneticPr fontId="5" type="noConversion"/>
  </si>
  <si>
    <t>合唱專業訓練(21)</t>
    <phoneticPr fontId="5" type="noConversion"/>
  </si>
  <si>
    <t>105/3/03-105/6/02</t>
    <phoneticPr fontId="5" type="noConversion"/>
  </si>
  <si>
    <t>105/3/25</t>
    <phoneticPr fontId="5" type="noConversion"/>
  </si>
  <si>
    <t>社課(11)</t>
    <phoneticPr fontId="12" type="noConversion"/>
  </si>
  <si>
    <t>105/3/03-105/6/02</t>
    <phoneticPr fontId="12" type="noConversion"/>
  </si>
  <si>
    <t>弦樂團例行團練(26)</t>
    <phoneticPr fontId="5" type="noConversion"/>
  </si>
  <si>
    <t>管樂團例行團練(15)</t>
    <phoneticPr fontId="5" type="noConversion"/>
  </si>
  <si>
    <t>畢業音樂會</t>
    <phoneticPr fontId="5" type="noConversion"/>
  </si>
  <si>
    <t>105/2/24-105/6/01</t>
    <phoneticPr fontId="5" type="noConversion"/>
  </si>
  <si>
    <t>105/3/1-105/6/02</t>
    <phoneticPr fontId="5" type="noConversion"/>
  </si>
  <si>
    <t>特種樂器講座(2)</t>
    <phoneticPr fontId="5" type="noConversion"/>
  </si>
  <si>
    <t>105/3/15-105/3/29</t>
    <phoneticPr fontId="5" type="noConversion"/>
  </si>
  <si>
    <t>105/4/1-105/4/3</t>
    <phoneticPr fontId="5" type="noConversion"/>
  </si>
  <si>
    <t>105/3/8-105/5/31</t>
    <phoneticPr fontId="5" type="noConversion"/>
  </si>
  <si>
    <t>社員</t>
    <phoneticPr fontId="5" type="noConversion"/>
  </si>
  <si>
    <t>105/2/27</t>
    <phoneticPr fontId="5" type="noConversion"/>
  </si>
  <si>
    <t>105/3/01</t>
    <phoneticPr fontId="5" type="noConversion"/>
  </si>
  <si>
    <t>105/3/29</t>
    <phoneticPr fontId="5" type="noConversion"/>
  </si>
  <si>
    <t>105/5/09</t>
    <phoneticPr fontId="5" type="noConversion"/>
  </si>
  <si>
    <t>105/5/26</t>
    <phoneticPr fontId="5" type="noConversion"/>
  </si>
  <si>
    <t>社團課程(30)</t>
    <phoneticPr fontId="5" type="noConversion"/>
  </si>
  <si>
    <t>搖研社年度回顧晚會</t>
    <phoneticPr fontId="5" type="noConversion"/>
  </si>
  <si>
    <t>105/6/03</t>
    <phoneticPr fontId="5" type="noConversion"/>
  </si>
  <si>
    <t>105/3/07-105/6/08</t>
    <phoneticPr fontId="5" type="noConversion"/>
  </si>
  <si>
    <t>成果發表會</t>
    <phoneticPr fontId="12" type="noConversion"/>
  </si>
  <si>
    <t>專業訓練暨期末成發進階指導（14）</t>
    <phoneticPr fontId="12" type="noConversion"/>
  </si>
  <si>
    <t>“小老師一對一”期中餐會</t>
    <phoneticPr fontId="12" type="noConversion"/>
  </si>
  <si>
    <t>期末成果發表會</t>
    <phoneticPr fontId="5" type="noConversion"/>
  </si>
  <si>
    <t>輔大好口盃</t>
    <phoneticPr fontId="5" type="noConversion"/>
  </si>
  <si>
    <t>數音社DJ講座(3)</t>
    <phoneticPr fontId="12" type="noConversion"/>
  </si>
  <si>
    <t>數音社數位黑膠專業課程(8)</t>
    <phoneticPr fontId="12" type="noConversion"/>
  </si>
  <si>
    <t>105/5/04</t>
    <phoneticPr fontId="12" type="noConversion"/>
  </si>
  <si>
    <t>105/6/03</t>
    <phoneticPr fontId="12" type="noConversion"/>
  </si>
  <si>
    <t>105/3/02- 105/5/18</t>
    <phoneticPr fontId="12" type="noConversion"/>
  </si>
  <si>
    <t>105/3/08-105/6/02</t>
    <phoneticPr fontId="5" type="noConversion"/>
  </si>
  <si>
    <t>105/4/07</t>
    <phoneticPr fontId="5" type="noConversion"/>
  </si>
  <si>
    <t>烏克麗麗社期末成果發表會</t>
    <phoneticPr fontId="5" type="noConversion"/>
  </si>
  <si>
    <t>第四屆輔大盃烏克麗麗彈唱大賽</t>
    <phoneticPr fontId="5" type="noConversion"/>
  </si>
  <si>
    <t>烏克麗麗名人講座</t>
    <phoneticPr fontId="5" type="noConversion"/>
  </si>
  <si>
    <t>烏克麗麗烤肉趴</t>
    <phoneticPr fontId="5" type="noConversion"/>
  </si>
  <si>
    <t>烏克麗麗社20堂專業社課(20)</t>
    <phoneticPr fontId="5" type="noConversion"/>
  </si>
  <si>
    <t>105/3/21-105/3/25</t>
    <phoneticPr fontId="5" type="noConversion"/>
  </si>
  <si>
    <t>105/3/23-105/6/03</t>
    <phoneticPr fontId="5" type="noConversion"/>
  </si>
  <si>
    <t>F-069-01c</t>
    <phoneticPr fontId="5" type="noConversion"/>
  </si>
  <si>
    <t>105/2/26~2/29</t>
    <phoneticPr fontId="5" type="noConversion"/>
  </si>
  <si>
    <t>105/4/04~4/10</t>
    <phoneticPr fontId="5" type="noConversion"/>
  </si>
  <si>
    <t>105/5/27~5/29</t>
    <phoneticPr fontId="5" type="noConversion"/>
  </si>
  <si>
    <t>105/5/14-105/5/15</t>
    <phoneticPr fontId="5" type="noConversion"/>
  </si>
  <si>
    <t>105/3/14</t>
    <phoneticPr fontId="12" type="noConversion"/>
  </si>
  <si>
    <t>105/5/9-105/5/20</t>
    <phoneticPr fontId="5" type="noConversion"/>
  </si>
  <si>
    <t>105/4/27</t>
    <phoneticPr fontId="12" type="noConversion"/>
  </si>
  <si>
    <t>105/3/01-105/3/11</t>
    <phoneticPr fontId="5" type="noConversion"/>
  </si>
  <si>
    <t>105/5/22</t>
    <phoneticPr fontId="12" type="noConversion"/>
  </si>
  <si>
    <t>105/6/01</t>
    <phoneticPr fontId="12" type="noConversion"/>
  </si>
  <si>
    <t>105/7/01</t>
    <phoneticPr fontId="12" type="noConversion"/>
  </si>
  <si>
    <t>105/3/14-105/3/18</t>
    <phoneticPr fontId="5" type="noConversion"/>
  </si>
  <si>
    <t>105/4/29-105/5/01</t>
    <phoneticPr fontId="5" type="noConversion"/>
  </si>
  <si>
    <t>105/5/09-105/5/20</t>
    <phoneticPr fontId="5" type="noConversion"/>
  </si>
  <si>
    <t>105/7/04-105/7/06</t>
    <phoneticPr fontId="5" type="noConversion"/>
  </si>
  <si>
    <t>105/2/23-105/2/28</t>
    <phoneticPr fontId="5" type="noConversion"/>
  </si>
  <si>
    <t>105/3/12</t>
    <phoneticPr fontId="12" type="noConversion"/>
  </si>
  <si>
    <t>專業訓練課程（24）</t>
    <phoneticPr fontId="5" type="noConversion"/>
  </si>
  <si>
    <r>
      <t>專業課程訓練</t>
    </r>
    <r>
      <rPr>
        <sz val="12"/>
        <color indexed="8"/>
        <rFont val="標楷體"/>
        <family val="4"/>
        <charset val="136"/>
      </rPr>
      <t>(12</t>
    </r>
    <r>
      <rPr>
        <sz val="12"/>
        <color indexed="8"/>
        <rFont val="標楷體"/>
        <family val="4"/>
        <charset val="136"/>
      </rPr>
      <t>)</t>
    </r>
    <phoneticPr fontId="12" type="noConversion"/>
  </si>
  <si>
    <t>6月底</t>
    <phoneticPr fontId="5" type="noConversion"/>
  </si>
  <si>
    <t>105/3/21-105/3/22</t>
    <phoneticPr fontId="5" type="noConversion"/>
  </si>
  <si>
    <t>105/2/27-105/3/01</t>
    <phoneticPr fontId="5" type="noConversion"/>
  </si>
  <si>
    <t>105/5/01</t>
    <phoneticPr fontId="12" type="noConversion"/>
  </si>
  <si>
    <t>※  最  終  審  建  議</t>
    <phoneticPr fontId="12" type="noConversion"/>
  </si>
  <si>
    <t>※最終審建議</t>
    <phoneticPr fontId="12" type="noConversion"/>
  </si>
  <si>
    <t>※最終審查</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</si>
</sst>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76" formatCode="[$-404]e/m/d;@"/>
    <numFmt numFmtId="177" formatCode="#,##0_);[Red]\(#,##0\)"/>
    <numFmt numFmtId="178" formatCode="\ \-\ \ \ \-"/>
    <numFmt numFmtId="179" formatCode="yyyy/m/d;@"/>
    <numFmt numFmtId="180" formatCode="#,##0_ ;[Red]\-#,##0\ "/>
    <numFmt numFmtId="181" formatCode="e/m/d;@"/>
    <numFmt numFmtId="182" formatCode="#,##0;[Red]#,##0"/>
    <numFmt numFmtId="183" formatCode="&quot;-   -&quot;"/>
    <numFmt numFmtId="184" formatCode="yyyy\/m\/d;@"/>
    <numFmt numFmtId="185" formatCode="[$-404]e\/m\/d;@"/>
    <numFmt numFmtId="186" formatCode="_-* #,##0_-;\-* #,##0_-;_-* &quot;-&quot;??_-;_-@_-"/>
    <numFmt numFmtId="187" formatCode="#,##0&quot; &quot;;&quot;-&quot;#,##0&quot; &quot;"/>
    <numFmt numFmtId="188" formatCode="#,##0_ "/>
    <numFmt numFmtId="189" formatCode="&quot; -   -&quot;"/>
  </numFmts>
  <fonts count="33">
    <font>
      <sz val="12"/>
      <color theme="1"/>
      <name val="新細明體"/>
      <family val="2"/>
      <charset val="136"/>
      <scheme val="minor"/>
    </font>
    <font>
      <sz val="12"/>
      <color theme="1"/>
      <name val="新細明體"/>
      <family val="1"/>
      <charset val="136"/>
      <scheme val="minor"/>
    </font>
    <font>
      <sz val="16"/>
      <color indexed="8"/>
      <name val="標楷體"/>
      <family val="4"/>
      <charset val="136"/>
    </font>
    <font>
      <sz val="12"/>
      <color indexed="8"/>
      <name val="標楷體"/>
      <family val="4"/>
      <charset val="136"/>
    </font>
    <font>
      <sz val="12"/>
      <color indexed="59"/>
      <name val="標楷體"/>
      <family val="4"/>
      <charset val="136"/>
    </font>
    <font>
      <sz val="9"/>
      <name val="新細明體"/>
      <family val="1"/>
      <charset val="136"/>
    </font>
    <font>
      <sz val="12"/>
      <color indexed="8"/>
      <name val="華康儷粗宋"/>
      <family val="3"/>
      <charset val="136"/>
    </font>
    <font>
      <b/>
      <sz val="12"/>
      <color indexed="8"/>
      <name val="標楷體"/>
      <family val="4"/>
      <charset val="136"/>
    </font>
    <font>
      <b/>
      <sz val="12"/>
      <color theme="1"/>
      <name val="新細明體"/>
      <family val="1"/>
      <charset val="136"/>
      <scheme val="minor"/>
    </font>
    <font>
      <sz val="12"/>
      <name val="標楷體"/>
      <family val="4"/>
      <charset val="136"/>
    </font>
    <font>
      <sz val="12"/>
      <name val="新細明體"/>
      <family val="1"/>
      <charset val="136"/>
    </font>
    <font>
      <sz val="12"/>
      <color theme="1"/>
      <name val="標楷體"/>
      <family val="4"/>
      <charset val="136"/>
    </font>
    <font>
      <sz val="9"/>
      <name val="新細明體"/>
      <family val="2"/>
      <charset val="136"/>
      <scheme val="minor"/>
    </font>
    <font>
      <sz val="12"/>
      <color theme="1"/>
      <name val="新細明體"/>
      <family val="2"/>
      <charset val="136"/>
      <scheme val="minor"/>
    </font>
    <font>
      <sz val="12"/>
      <color indexed="8"/>
      <name val="新細明體"/>
      <family val="1"/>
      <charset val="136"/>
    </font>
    <font>
      <sz val="11"/>
      <color indexed="8"/>
      <name val="標楷體"/>
      <family val="4"/>
      <charset val="136"/>
    </font>
    <font>
      <sz val="12"/>
      <color indexed="8"/>
      <name val="Verdana"/>
      <family val="2"/>
    </font>
    <font>
      <sz val="10"/>
      <color indexed="8"/>
      <name val="標楷體"/>
      <family val="4"/>
      <charset val="136"/>
    </font>
    <font>
      <sz val="9"/>
      <color indexed="8"/>
      <name val="標楷體"/>
      <family val="4"/>
      <charset val="136"/>
    </font>
    <font>
      <sz val="12"/>
      <color rgb="FFFF0000"/>
      <name val="標楷體"/>
      <family val="4"/>
      <charset val="136"/>
    </font>
    <font>
      <sz val="9"/>
      <name val="新細明體"/>
      <family val="1"/>
      <charset val="136"/>
      <scheme val="minor"/>
    </font>
    <font>
      <sz val="9"/>
      <name val="Verdana"/>
      <family val="2"/>
    </font>
    <font>
      <sz val="6"/>
      <color indexed="8"/>
      <name val="標楷體"/>
      <family val="4"/>
      <charset val="136"/>
    </font>
    <font>
      <sz val="12"/>
      <color indexed="8"/>
      <name val="標楷體"/>
      <family val="4"/>
    </font>
    <font>
      <sz val="9"/>
      <color indexed="81"/>
      <name val="新細明體"/>
      <family val="1"/>
      <charset val="136"/>
    </font>
    <font>
      <sz val="9"/>
      <name val="宋体"/>
      <charset val="136"/>
    </font>
    <font>
      <sz val="12"/>
      <color theme="1" tint="4.9989318521683403E-2"/>
      <name val="標楷體"/>
      <family val="4"/>
      <charset val="136"/>
    </font>
    <font>
      <sz val="9"/>
      <name val="標楷體"/>
      <family val="4"/>
      <charset val="136"/>
    </font>
    <font>
      <sz val="16"/>
      <color theme="1"/>
      <name val="標楷體"/>
      <family val="4"/>
      <charset val="136"/>
    </font>
    <font>
      <sz val="18"/>
      <color theme="1"/>
      <name val="標楷體"/>
      <family val="4"/>
      <charset val="136"/>
    </font>
    <font>
      <sz val="14"/>
      <color indexed="8"/>
      <name val="標楷體"/>
      <family val="4"/>
      <charset val="136"/>
    </font>
    <font>
      <sz val="11"/>
      <name val="標楷體"/>
      <family val="4"/>
      <charset val="136"/>
    </font>
    <font>
      <sz val="8"/>
      <color indexed="8"/>
      <name val="標楷體"/>
      <family val="4"/>
      <charset val="136"/>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13"/>
        <bgColor indexed="34"/>
      </patternFill>
    </fill>
    <fill>
      <patternFill patternType="solid">
        <fgColor rgb="FF00B0F0"/>
        <bgColor indexed="64"/>
      </patternFill>
    </fill>
    <fill>
      <patternFill patternType="solid">
        <fgColor theme="0"/>
        <bgColor indexed="64"/>
      </patternFill>
    </fill>
  </fills>
  <borders count="113">
    <border>
      <left/>
      <right/>
      <top/>
      <bottom/>
      <diagonal/>
    </border>
    <border>
      <left/>
      <right style="thick">
        <color indexed="64"/>
      </right>
      <top/>
      <bottom/>
      <diagonal/>
    </border>
    <border>
      <left/>
      <right style="thick">
        <color indexed="64"/>
      </right>
      <top/>
      <bottom style="medium">
        <color indexed="64"/>
      </bottom>
      <diagonal/>
    </border>
    <border>
      <left style="thick">
        <color indexed="64"/>
      </left>
      <right style="thick">
        <color indexed="64"/>
      </right>
      <top style="thin">
        <color indexed="64"/>
      </top>
      <bottom style="medium">
        <color indexed="64"/>
      </bottom>
      <diagonal/>
    </border>
    <border>
      <left/>
      <right style="thick">
        <color indexed="64"/>
      </right>
      <top style="thin">
        <color indexed="64"/>
      </top>
      <bottom style="medium">
        <color indexed="64"/>
      </bottom>
      <diagonal/>
    </border>
    <border>
      <left/>
      <right/>
      <top/>
      <bottom style="medium">
        <color indexed="64"/>
      </bottom>
      <diagonal/>
    </border>
    <border>
      <left style="thick">
        <color indexed="64"/>
      </left>
      <right style="medium">
        <color indexed="64"/>
      </right>
      <top/>
      <bottom style="medium">
        <color indexed="64"/>
      </bottom>
      <diagonal/>
    </border>
    <border>
      <left/>
      <right/>
      <top/>
      <bottom style="thick">
        <color indexed="64"/>
      </bottom>
      <diagonal/>
    </border>
    <border>
      <left/>
      <right style="thick">
        <color indexed="64"/>
      </right>
      <top style="medium">
        <color indexed="64"/>
      </top>
      <bottom style="dotted">
        <color indexed="64"/>
      </bottom>
      <diagonal/>
    </border>
    <border>
      <left/>
      <right style="thick">
        <color indexed="64"/>
      </right>
      <top style="thick">
        <color indexed="64"/>
      </top>
      <bottom style="dotted">
        <color indexed="64"/>
      </bottom>
      <diagonal/>
    </border>
    <border>
      <left/>
      <right style="thick">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bottom style="dotted">
        <color indexed="64"/>
      </bottom>
      <diagonal/>
    </border>
    <border>
      <left style="medium">
        <color indexed="64"/>
      </left>
      <right style="medium">
        <color indexed="64"/>
      </right>
      <top style="medium">
        <color indexed="64"/>
      </top>
      <bottom style="mediumDashDotDot">
        <color indexed="64"/>
      </bottom>
      <diagonal/>
    </border>
    <border>
      <left style="medium">
        <color indexed="64"/>
      </left>
      <right style="medium">
        <color indexed="64"/>
      </right>
      <top/>
      <bottom style="thick">
        <color indexed="64"/>
      </bottom>
      <diagonal/>
    </border>
    <border>
      <left/>
      <right style="medium">
        <color indexed="64"/>
      </right>
      <top style="medium">
        <color indexed="64"/>
      </top>
      <bottom style="mediumDashDotDot">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medium">
        <color indexed="64"/>
      </right>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medium">
        <color indexed="64"/>
      </right>
      <top style="medium">
        <color indexed="64"/>
      </top>
      <bottom/>
      <diagonal/>
    </border>
    <border>
      <left/>
      <right style="medium">
        <color indexed="64"/>
      </right>
      <top/>
      <bottom style="thick">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ck">
        <color indexed="64"/>
      </top>
      <bottom/>
      <diagonal/>
    </border>
    <border>
      <left style="thick">
        <color indexed="64"/>
      </left>
      <right style="medium">
        <color indexed="64"/>
      </right>
      <top style="thick">
        <color indexed="64"/>
      </top>
      <bottom/>
      <diagonal/>
    </border>
    <border>
      <left/>
      <right/>
      <top/>
      <bottom style="thick">
        <color indexed="8"/>
      </bottom>
      <diagonal/>
    </border>
    <border>
      <left style="thick">
        <color indexed="8"/>
      </left>
      <right style="medium">
        <color indexed="8"/>
      </right>
      <top style="thick">
        <color indexed="8"/>
      </top>
      <bottom/>
      <diagonal/>
    </border>
    <border>
      <left style="medium">
        <color indexed="8"/>
      </left>
      <right style="medium">
        <color indexed="8"/>
      </right>
      <top style="thick">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style="thick">
        <color indexed="8"/>
      </right>
      <top style="thick">
        <color indexed="8"/>
      </top>
      <bottom style="hair">
        <color indexed="8"/>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ck">
        <color indexed="8"/>
      </top>
      <bottom/>
      <diagonal/>
    </border>
    <border>
      <left/>
      <right style="thick">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hair">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thick">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thick">
        <color indexed="8"/>
      </bottom>
      <diagonal/>
    </border>
    <border>
      <left style="medium">
        <color indexed="8"/>
      </left>
      <right style="medium">
        <color indexed="8"/>
      </right>
      <top style="thin">
        <color indexed="9"/>
      </top>
      <bottom style="medium">
        <color indexed="8"/>
      </bottom>
      <diagonal/>
    </border>
    <border>
      <left style="thick">
        <color indexed="8"/>
      </left>
      <right style="thick">
        <color indexed="8"/>
      </right>
      <top style="thin">
        <color indexed="8"/>
      </top>
      <bottom style="medium">
        <color indexed="8"/>
      </bottom>
      <diagonal/>
    </border>
    <border>
      <left style="medium">
        <color indexed="8"/>
      </left>
      <right style="medium">
        <color indexed="8"/>
      </right>
      <top style="medium">
        <color indexed="8"/>
      </top>
      <bottom style="thin">
        <color indexed="9"/>
      </bottom>
      <diagonal/>
    </border>
    <border>
      <left style="medium">
        <color indexed="8"/>
      </left>
      <right style="medium">
        <color indexed="8"/>
      </right>
      <top style="medium">
        <color indexed="8"/>
      </top>
      <bottom style="dotted">
        <color indexed="8"/>
      </bottom>
      <diagonal/>
    </border>
    <border>
      <left style="medium">
        <color indexed="8"/>
      </left>
      <right style="medium">
        <color indexed="8"/>
      </right>
      <top style="dotted">
        <color indexed="8"/>
      </top>
      <bottom style="medium">
        <color indexed="8"/>
      </bottom>
      <diagonal/>
    </border>
    <border>
      <left/>
      <right style="thick">
        <color indexed="8"/>
      </right>
      <top style="medium">
        <color indexed="8"/>
      </top>
      <bottom style="hair">
        <color indexed="8"/>
      </bottom>
      <diagonal/>
    </border>
    <border>
      <left style="thick">
        <color indexed="8"/>
      </left>
      <right style="medium">
        <color indexed="8"/>
      </right>
      <top style="medium">
        <color indexed="8"/>
      </top>
      <bottom style="medium">
        <color indexed="8"/>
      </bottom>
      <diagonal/>
    </border>
    <border>
      <left/>
      <right style="thick">
        <color indexed="8"/>
      </right>
      <top/>
      <bottom style="medium">
        <color indexed="8"/>
      </bottom>
      <diagonal/>
    </border>
    <border>
      <left/>
      <right style="thick">
        <color indexed="8"/>
      </right>
      <top style="thin">
        <color indexed="8"/>
      </top>
      <bottom style="medium">
        <color indexed="8"/>
      </bottom>
      <diagonal/>
    </border>
    <border>
      <left style="medium">
        <color indexed="8"/>
      </left>
      <right style="medium">
        <color indexed="8"/>
      </right>
      <top/>
      <bottom style="hair">
        <color indexed="8"/>
      </bottom>
      <diagonal/>
    </border>
    <border>
      <left/>
      <right style="medium">
        <color indexed="8"/>
      </right>
      <top/>
      <bottom/>
      <diagonal/>
    </border>
    <border>
      <left/>
      <right/>
      <top style="medium">
        <color indexed="8"/>
      </top>
      <bottom style="thick">
        <color indexed="8"/>
      </bottom>
      <diagonal/>
    </border>
    <border>
      <left/>
      <right style="medium">
        <color indexed="8"/>
      </right>
      <top style="medium">
        <color indexed="8"/>
      </top>
      <bottom style="thick">
        <color indexed="8"/>
      </bottom>
      <diagonal/>
    </border>
    <border>
      <left style="medium">
        <color indexed="8"/>
      </left>
      <right style="medium">
        <color indexed="8"/>
      </right>
      <top style="medium">
        <color indexed="8"/>
      </top>
      <bottom/>
      <diagonal/>
    </border>
    <border>
      <left style="medium">
        <color indexed="64"/>
      </left>
      <right style="thick">
        <color indexed="64"/>
      </right>
      <top style="thick">
        <color indexed="64"/>
      </top>
      <bottom style="dotted">
        <color indexed="64"/>
      </bottom>
      <diagonal/>
    </border>
    <border>
      <left/>
      <right style="medium">
        <color indexed="64"/>
      </right>
      <top style="thick">
        <color indexed="64"/>
      </top>
      <bottom style="thin">
        <color indexed="64"/>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dotted">
        <color indexed="64"/>
      </bottom>
      <diagonal/>
    </border>
    <border>
      <left style="medium">
        <color indexed="64"/>
      </left>
      <right style="thick">
        <color indexed="64"/>
      </right>
      <top style="medium">
        <color indexed="64"/>
      </top>
      <bottom/>
      <diagonal/>
    </border>
    <border>
      <left style="medium">
        <color indexed="64"/>
      </left>
      <right style="thick">
        <color indexed="64"/>
      </right>
      <top style="medium">
        <color indexed="64"/>
      </top>
      <bottom style="mediumDashDotDot">
        <color indexed="64"/>
      </bottom>
      <diagonal/>
    </border>
    <border>
      <left style="thick">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right style="medium">
        <color indexed="64"/>
      </right>
      <top style="medium">
        <color indexed="64"/>
      </top>
      <bottom style="dotted">
        <color indexed="64"/>
      </bottom>
      <diagonal/>
    </border>
    <border>
      <left/>
      <right style="medium">
        <color indexed="8"/>
      </right>
      <top style="medium">
        <color indexed="8"/>
      </top>
      <bottom/>
      <diagonal/>
    </border>
    <border>
      <left style="medium">
        <color indexed="8"/>
      </left>
      <right/>
      <top/>
      <bottom/>
      <diagonal/>
    </border>
    <border>
      <left/>
      <right/>
      <top style="medium">
        <color indexed="8"/>
      </top>
      <bottom/>
      <diagonal/>
    </border>
    <border>
      <left style="medium">
        <color indexed="8"/>
      </left>
      <right style="medium">
        <color indexed="8"/>
      </right>
      <top style="dotted">
        <color indexed="8"/>
      </top>
      <bottom/>
      <diagonal/>
    </border>
    <border>
      <left/>
      <right style="medium">
        <color indexed="64"/>
      </right>
      <top style="thick">
        <color indexed="64"/>
      </top>
      <bottom/>
      <diagonal/>
    </border>
    <border>
      <left style="medium">
        <color indexed="8"/>
      </left>
      <right style="medium">
        <color indexed="8"/>
      </right>
      <top style="medium">
        <color indexed="8"/>
      </top>
      <bottom style="thin">
        <color indexed="10"/>
      </bottom>
      <diagonal/>
    </border>
    <border>
      <left style="medium">
        <color indexed="8"/>
      </left>
      <right style="medium">
        <color indexed="8"/>
      </right>
      <top style="thin">
        <color indexed="10"/>
      </top>
      <bottom style="medium">
        <color indexed="8"/>
      </bottom>
      <diagonal/>
    </border>
    <border>
      <left style="medium">
        <color indexed="64"/>
      </left>
      <right style="medium">
        <color indexed="64"/>
      </right>
      <top style="dotted">
        <color indexed="64"/>
      </top>
      <bottom style="medium">
        <color indexed="64"/>
      </bottom>
      <diagonal/>
    </border>
    <border>
      <left style="thin">
        <color indexed="10"/>
      </left>
      <right/>
      <top/>
      <bottom style="thick">
        <color indexed="8"/>
      </bottom>
      <diagonal/>
    </border>
    <border>
      <left style="thick">
        <color indexed="8"/>
      </left>
      <right style="medium">
        <color indexed="8"/>
      </right>
      <top style="thick">
        <color indexed="8"/>
      </top>
      <bottom style="thin">
        <color indexed="10"/>
      </bottom>
      <diagonal/>
    </border>
    <border>
      <left style="medium">
        <color indexed="8"/>
      </left>
      <right style="medium">
        <color indexed="8"/>
      </right>
      <top/>
      <bottom style="thin">
        <color indexed="10"/>
      </bottom>
      <diagonal/>
    </border>
    <border>
      <left style="medium">
        <color indexed="8"/>
      </left>
      <right style="thick">
        <color indexed="8"/>
      </right>
      <top/>
      <bottom style="dotted">
        <color indexed="8"/>
      </bottom>
      <diagonal/>
    </border>
    <border>
      <left style="thick">
        <color indexed="8"/>
      </left>
      <right style="thick">
        <color indexed="8"/>
      </right>
      <top/>
      <bottom style="thin">
        <color indexed="10"/>
      </bottom>
      <diagonal/>
    </border>
    <border>
      <left style="thick">
        <color indexed="8"/>
      </left>
      <right style="medium">
        <color indexed="8"/>
      </right>
      <top style="thin">
        <color indexed="10"/>
      </top>
      <bottom style="medium">
        <color indexed="8"/>
      </bottom>
      <diagonal/>
    </border>
    <border>
      <left style="medium">
        <color indexed="8"/>
      </left>
      <right style="medium">
        <color indexed="8"/>
      </right>
      <top style="thin">
        <color indexed="10"/>
      </top>
      <bottom style="medium">
        <color indexed="64"/>
      </bottom>
      <diagonal/>
    </border>
    <border>
      <left style="medium">
        <color indexed="8"/>
      </left>
      <right style="thick">
        <color indexed="8"/>
      </right>
      <top style="dotted">
        <color indexed="8"/>
      </top>
      <bottom style="medium">
        <color indexed="64"/>
      </bottom>
      <diagonal/>
    </border>
    <border>
      <left style="thick">
        <color indexed="8"/>
      </left>
      <right style="thick">
        <color indexed="8"/>
      </right>
      <top style="thin">
        <color indexed="8"/>
      </top>
      <bottom style="medium">
        <color indexed="64"/>
      </bottom>
      <diagonal/>
    </border>
    <border>
      <left style="thick">
        <color indexed="8"/>
      </left>
      <right style="thick">
        <color indexed="8"/>
      </right>
      <top style="thin">
        <color indexed="10"/>
      </top>
      <bottom style="medium">
        <color indexed="64"/>
      </bottom>
      <diagonal/>
    </border>
    <border>
      <left style="medium">
        <color indexed="8"/>
      </left>
      <right style="medium">
        <color indexed="8"/>
      </right>
      <top style="thin">
        <color indexed="10"/>
      </top>
      <bottom style="thick">
        <color indexed="8"/>
      </bottom>
      <diagonal/>
    </border>
    <border>
      <left style="medium">
        <color indexed="8"/>
      </left>
      <right style="medium">
        <color indexed="8"/>
      </right>
      <top style="medium">
        <color indexed="64"/>
      </top>
      <bottom/>
      <diagonal/>
    </border>
    <border>
      <left style="medium">
        <color indexed="8"/>
      </left>
      <right style="medium">
        <color indexed="8"/>
      </right>
      <top/>
      <bottom style="dotted">
        <color indexed="8"/>
      </bottom>
      <diagonal/>
    </border>
    <border>
      <left style="medium">
        <color indexed="8"/>
      </left>
      <right style="medium">
        <color indexed="64"/>
      </right>
      <top style="medium">
        <color indexed="8"/>
      </top>
      <bottom/>
      <diagonal/>
    </border>
    <border>
      <left/>
      <right/>
      <top/>
      <bottom style="medium">
        <color indexed="8"/>
      </bottom>
      <diagonal/>
    </border>
    <border>
      <left style="medium">
        <color indexed="8"/>
      </left>
      <right style="medium">
        <color indexed="64"/>
      </right>
      <top/>
      <bottom style="medium">
        <color indexed="8"/>
      </bottom>
      <diagonal/>
    </border>
    <border>
      <left style="medium">
        <color indexed="8"/>
      </left>
      <right style="medium">
        <color indexed="64"/>
      </right>
      <top style="medium">
        <color indexed="64"/>
      </top>
      <bottom/>
      <diagonal/>
    </border>
    <border>
      <left style="medium">
        <color indexed="64"/>
      </left>
      <right style="medium">
        <color indexed="64"/>
      </right>
      <top style="medium">
        <color indexed="8"/>
      </top>
      <bottom/>
      <diagonal/>
    </border>
    <border>
      <left style="medium">
        <color indexed="8"/>
      </left>
      <right style="medium">
        <color indexed="64"/>
      </right>
      <top/>
      <bottom style="medium">
        <color indexed="64"/>
      </bottom>
      <diagonal/>
    </border>
    <border>
      <left style="medium">
        <color indexed="64"/>
      </left>
      <right style="medium">
        <color indexed="64"/>
      </right>
      <top/>
      <bottom style="medium">
        <color indexed="8"/>
      </bottom>
      <diagonal/>
    </border>
    <border>
      <left style="thick">
        <color indexed="8"/>
      </left>
      <right style="medium">
        <color indexed="8"/>
      </right>
      <top/>
      <bottom style="thin">
        <color indexed="10"/>
      </bottom>
      <diagonal/>
    </border>
    <border>
      <left style="medium">
        <color indexed="8"/>
      </left>
      <right style="thick">
        <color indexed="8"/>
      </right>
      <top style="dotted">
        <color indexed="8"/>
      </top>
      <bottom style="medium">
        <color indexed="8"/>
      </bottom>
      <diagonal/>
    </border>
    <border>
      <left style="thick">
        <color indexed="64"/>
      </left>
      <right style="thick">
        <color indexed="64"/>
      </right>
      <top style="thin">
        <color indexed="64"/>
      </top>
      <bottom style="thick">
        <color indexed="64"/>
      </bottom>
      <diagonal/>
    </border>
    <border>
      <left style="medium">
        <color indexed="64"/>
      </left>
      <right style="thick">
        <color indexed="64"/>
      </right>
      <top style="medium">
        <color indexed="64"/>
      </top>
      <bottom style="medium">
        <color indexed="64"/>
      </bottom>
      <diagonal/>
    </border>
  </borders>
  <cellStyleXfs count="10">
    <xf numFmtId="0" fontId="0" fillId="0" borderId="0">
      <alignment vertical="center"/>
    </xf>
    <xf numFmtId="0" fontId="1" fillId="0" borderId="0">
      <alignment vertical="center"/>
    </xf>
    <xf numFmtId="43" fontId="13" fillId="0" borderId="0" applyFont="0" applyFill="0" applyBorder="0" applyAlignment="0" applyProtection="0">
      <alignment vertical="center"/>
    </xf>
    <xf numFmtId="0" fontId="16" fillId="0" borderId="0" applyNumberFormat="0" applyFill="0" applyBorder="0" applyProtection="0">
      <alignment vertical="top" wrapText="1"/>
    </xf>
    <xf numFmtId="0" fontId="14" fillId="0" borderId="0">
      <alignment vertical="center"/>
    </xf>
    <xf numFmtId="43" fontId="13" fillId="0" borderId="0" applyFont="0" applyFill="0" applyBorder="0" applyAlignment="0" applyProtection="0">
      <alignment vertical="center"/>
    </xf>
    <xf numFmtId="0" fontId="1" fillId="0" borderId="0">
      <alignment vertical="center"/>
    </xf>
    <xf numFmtId="0" fontId="1" fillId="0" borderId="0">
      <alignment vertical="center"/>
    </xf>
    <xf numFmtId="0" fontId="10" fillId="0" borderId="0">
      <alignment vertical="center"/>
    </xf>
    <xf numFmtId="0" fontId="14" fillId="0" borderId="0">
      <alignment vertical="center"/>
    </xf>
  </cellStyleXfs>
  <cellXfs count="805">
    <xf numFmtId="0" fontId="0" fillId="0" borderId="0" xfId="0">
      <alignment vertical="center"/>
    </xf>
    <xf numFmtId="0" fontId="1" fillId="0" borderId="0" xfId="1">
      <alignment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49" fontId="1" fillId="0" borderId="0" xfId="1" applyNumberFormat="1" applyAlignment="1">
      <alignment horizontal="center" vertical="center"/>
    </xf>
    <xf numFmtId="49" fontId="1" fillId="2" borderId="0" xfId="1" applyNumberFormat="1" applyFill="1" applyAlignment="1">
      <alignment horizontal="center" vertical="center"/>
    </xf>
    <xf numFmtId="49" fontId="1" fillId="0" borderId="0" xfId="1" quotePrefix="1" applyNumberForma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49" fontId="3" fillId="2" borderId="7" xfId="0" applyNumberFormat="1"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177" fontId="3" fillId="0" borderId="10" xfId="0" applyNumberFormat="1" applyFont="1" applyBorder="1" applyAlignment="1" applyProtection="1">
      <alignment horizontal="center" vertical="center" wrapText="1"/>
      <protection locked="0"/>
    </xf>
    <xf numFmtId="177"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80" fontId="3" fillId="0" borderId="12" xfId="0" applyNumberFormat="1" applyFont="1" applyBorder="1" applyAlignment="1" applyProtection="1">
      <alignment horizontal="right" vertical="center" wrapText="1"/>
      <protection locked="0"/>
    </xf>
    <xf numFmtId="180" fontId="3" fillId="0" borderId="17" xfId="0" applyNumberFormat="1" applyFont="1" applyBorder="1" applyAlignment="1" applyProtection="1">
      <alignment horizontal="right" vertical="center" wrapText="1"/>
      <protection hidden="1"/>
    </xf>
    <xf numFmtId="0" fontId="0" fillId="0" borderId="0" xfId="0" applyProtection="1">
      <alignment vertical="center"/>
      <protection locked="0"/>
    </xf>
    <xf numFmtId="0" fontId="3" fillId="0" borderId="8"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0" xfId="0" applyFont="1" applyAlignment="1" applyProtection="1">
      <alignment horizontal="right" vertical="center"/>
      <protection locked="0"/>
    </xf>
    <xf numFmtId="0" fontId="3" fillId="0" borderId="9"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180" fontId="3" fillId="0" borderId="12" xfId="0" applyNumberFormat="1" applyFont="1" applyBorder="1" applyAlignment="1" applyProtection="1">
      <alignment horizontal="center" vertical="center" wrapText="1"/>
      <protection locked="0"/>
    </xf>
    <xf numFmtId="180" fontId="3" fillId="0" borderId="17" xfId="0" applyNumberFormat="1" applyFont="1" applyBorder="1" applyAlignment="1" applyProtection="1">
      <alignment horizontal="center" vertical="center" wrapText="1"/>
      <protection hidden="1"/>
    </xf>
    <xf numFmtId="180" fontId="3" fillId="0" borderId="0" xfId="1" applyNumberFormat="1" applyFont="1" applyAlignment="1" applyProtection="1">
      <alignment horizontal="center" vertical="center"/>
      <protection locked="0"/>
    </xf>
    <xf numFmtId="180" fontId="3" fillId="0" borderId="13" xfId="0" applyNumberFormat="1" applyFont="1" applyBorder="1" applyAlignment="1" applyProtection="1">
      <alignment horizontal="center" vertical="center" wrapText="1"/>
      <protection locked="0"/>
    </xf>
    <xf numFmtId="180" fontId="3" fillId="0" borderId="14" xfId="0" applyNumberFormat="1" applyFont="1" applyBorder="1" applyAlignment="1" applyProtection="1">
      <alignment horizontal="center" vertical="center" wrapText="1"/>
      <protection locked="0"/>
    </xf>
    <xf numFmtId="180" fontId="3" fillId="0" borderId="15" xfId="0" applyNumberFormat="1" applyFont="1" applyBorder="1" applyAlignment="1" applyProtection="1">
      <alignment horizontal="center" vertical="center" wrapText="1"/>
      <protection hidden="1"/>
    </xf>
    <xf numFmtId="180" fontId="3" fillId="0" borderId="16" xfId="0" applyNumberFormat="1" applyFont="1" applyBorder="1" applyAlignment="1" applyProtection="1">
      <alignment horizontal="center" vertical="center" wrapText="1"/>
      <protection hidden="1"/>
    </xf>
    <xf numFmtId="0" fontId="3" fillId="0" borderId="7"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lignment horizontal="center" vertical="center"/>
    </xf>
    <xf numFmtId="180" fontId="3" fillId="0" borderId="11"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180" fontId="3" fillId="0" borderId="16" xfId="0" applyNumberFormat="1" applyFont="1" applyBorder="1" applyAlignment="1" applyProtection="1">
      <alignment horizontal="right" vertical="center" wrapText="1"/>
      <protection hidden="1"/>
    </xf>
    <xf numFmtId="0" fontId="3" fillId="0" borderId="7" xfId="0" applyFont="1" applyBorder="1" applyAlignment="1" applyProtection="1">
      <alignment vertical="center"/>
      <protection locked="0"/>
    </xf>
    <xf numFmtId="180" fontId="3" fillId="0" borderId="13" xfId="0" applyNumberFormat="1" applyFont="1" applyBorder="1" applyAlignment="1" applyProtection="1">
      <alignment horizontal="right" vertical="center" wrapText="1"/>
      <protection locked="0"/>
    </xf>
    <xf numFmtId="180" fontId="3" fillId="0" borderId="11" xfId="0" applyNumberFormat="1" applyFont="1" applyBorder="1" applyAlignment="1" applyProtection="1">
      <alignment horizontal="right" vertical="center" wrapText="1"/>
      <protection locked="0"/>
    </xf>
    <xf numFmtId="49" fontId="3" fillId="4" borderId="41" xfId="1" applyNumberFormat="1" applyFont="1" applyFill="1" applyBorder="1" applyAlignment="1" applyProtection="1">
      <alignment horizontal="center" vertical="center"/>
      <protection locked="0"/>
    </xf>
    <xf numFmtId="0" fontId="3" fillId="0" borderId="41" xfId="1" applyFont="1" applyBorder="1" applyAlignment="1" applyProtection="1">
      <alignment horizontal="center" vertical="center"/>
      <protection locked="0"/>
    </xf>
    <xf numFmtId="0" fontId="3" fillId="0" borderId="46" xfId="1" applyFont="1" applyBorder="1" applyAlignment="1" applyProtection="1">
      <alignment horizontal="center" vertical="center" wrapText="1"/>
      <protection locked="0"/>
    </xf>
    <xf numFmtId="0" fontId="3" fillId="0" borderId="49" xfId="1" applyFont="1" applyBorder="1" applyAlignment="1" applyProtection="1">
      <alignment horizontal="center" vertical="center" wrapText="1"/>
      <protection locked="0"/>
    </xf>
    <xf numFmtId="0" fontId="2" fillId="5" borderId="0" xfId="0" applyFont="1" applyFill="1" applyAlignment="1" applyProtection="1">
      <alignment horizontal="center" vertical="center"/>
      <protection locked="0"/>
    </xf>
    <xf numFmtId="0" fontId="0" fillId="5" borderId="0" xfId="0" applyFill="1" applyProtection="1">
      <alignment vertical="center"/>
      <protection locked="0"/>
    </xf>
    <xf numFmtId="0" fontId="2" fillId="5" borderId="0" xfId="0" applyFont="1" applyFill="1" applyAlignment="1" applyProtection="1">
      <alignment vertical="center"/>
      <protection locked="0"/>
    </xf>
    <xf numFmtId="0" fontId="0" fillId="5" borderId="0" xfId="0" applyFill="1" applyAlignment="1" applyProtection="1">
      <alignment vertical="center"/>
      <protection locked="0"/>
    </xf>
    <xf numFmtId="0" fontId="0" fillId="5" borderId="0" xfId="0" applyFill="1" applyAlignment="1" applyProtection="1">
      <alignment horizontal="center" vertical="center"/>
      <protection locked="0"/>
    </xf>
    <xf numFmtId="180" fontId="3" fillId="0" borderId="17" xfId="0" applyNumberFormat="1" applyFont="1" applyBorder="1" applyAlignment="1" applyProtection="1">
      <alignment horizontal="center" vertical="center" wrapText="1"/>
      <protection locked="0" hidden="1"/>
    </xf>
    <xf numFmtId="180" fontId="3" fillId="0" borderId="16" xfId="0" applyNumberFormat="1" applyFont="1" applyBorder="1" applyAlignment="1" applyProtection="1">
      <alignment horizontal="center" vertical="center" wrapText="1"/>
      <protection locked="0" hidden="1"/>
    </xf>
    <xf numFmtId="180" fontId="3" fillId="0" borderId="51" xfId="1" applyNumberFormat="1" applyFont="1" applyBorder="1" applyAlignment="1" applyProtection="1">
      <alignment horizontal="center" vertical="center" wrapText="1"/>
      <protection locked="0"/>
    </xf>
    <xf numFmtId="180" fontId="3" fillId="0" borderId="45" xfId="1" applyNumberFormat="1" applyFont="1" applyBorder="1" applyAlignment="1" applyProtection="1">
      <alignment horizontal="center" vertical="center" wrapText="1"/>
      <protection locked="0"/>
    </xf>
    <xf numFmtId="180" fontId="3" fillId="0" borderId="54" xfId="1" applyNumberFormat="1" applyFont="1" applyBorder="1" applyAlignment="1" applyProtection="1">
      <alignment horizontal="center" vertical="center" wrapText="1"/>
      <protection hidden="1"/>
    </xf>
    <xf numFmtId="180" fontId="3" fillId="0" borderId="55" xfId="1" applyNumberFormat="1" applyFont="1" applyBorder="1" applyAlignment="1" applyProtection="1">
      <alignment horizontal="center" vertical="center" wrapText="1"/>
      <protection hidden="1"/>
    </xf>
    <xf numFmtId="180" fontId="3" fillId="0" borderId="0" xfId="0" applyNumberFormat="1" applyFont="1" applyAlignment="1" applyProtection="1">
      <alignment vertical="center"/>
      <protection locked="0"/>
    </xf>
    <xf numFmtId="180" fontId="3" fillId="0" borderId="14" xfId="0" applyNumberFormat="1" applyFont="1" applyBorder="1" applyAlignment="1" applyProtection="1">
      <alignment horizontal="right" vertical="center" wrapText="1"/>
      <protection locked="0"/>
    </xf>
    <xf numFmtId="180" fontId="3" fillId="0" borderId="15" xfId="0" applyNumberFormat="1" applyFont="1" applyBorder="1" applyAlignment="1" applyProtection="1">
      <alignment horizontal="right" vertical="center" wrapText="1"/>
      <protection hidden="1"/>
    </xf>
    <xf numFmtId="180" fontId="3" fillId="0" borderId="7" xfId="0" applyNumberFormat="1" applyFont="1" applyBorder="1" applyAlignment="1" applyProtection="1">
      <alignment horizontal="right" vertical="center"/>
      <protection locked="0"/>
    </xf>
    <xf numFmtId="0" fontId="3" fillId="0" borderId="0" xfId="0" applyFont="1" applyBorder="1" applyAlignment="1" applyProtection="1">
      <alignment horizontal="right" vertical="center" wrapText="1"/>
      <protection locked="0"/>
    </xf>
    <xf numFmtId="180" fontId="3" fillId="0" borderId="0" xfId="0" applyNumberFormat="1" applyFont="1" applyBorder="1" applyAlignment="1" applyProtection="1">
      <alignment horizontal="right" vertical="center" wrapText="1"/>
      <protection hidden="1"/>
    </xf>
    <xf numFmtId="0" fontId="3" fillId="0" borderId="0" xfId="0" applyFont="1" applyBorder="1" applyAlignment="1" applyProtection="1">
      <alignment horizontal="right" vertical="center" wrapText="1"/>
      <protection hidden="1"/>
    </xf>
    <xf numFmtId="0" fontId="3" fillId="0" borderId="0" xfId="0" applyFont="1" applyBorder="1" applyAlignment="1" applyProtection="1">
      <alignment vertical="center" wrapText="1"/>
      <protection locked="0"/>
    </xf>
    <xf numFmtId="180" fontId="3" fillId="0" borderId="0" xfId="0" applyNumberFormat="1" applyFont="1" applyAlignment="1" applyProtection="1">
      <alignment horizontal="center" vertical="center"/>
      <protection locked="0"/>
    </xf>
    <xf numFmtId="0" fontId="3" fillId="0" borderId="0" xfId="0" applyFont="1" applyBorder="1" applyAlignment="1" applyProtection="1">
      <alignment horizontal="center" vertical="center" wrapText="1"/>
      <protection hidden="1"/>
    </xf>
    <xf numFmtId="177" fontId="0" fillId="0" borderId="0" xfId="0" applyNumberFormat="1" applyAlignment="1" applyProtection="1">
      <alignment horizontal="right" vertical="center"/>
      <protection locked="0"/>
    </xf>
    <xf numFmtId="177" fontId="0" fillId="0" borderId="0" xfId="0" applyNumberFormat="1" applyAlignment="1" applyProtection="1">
      <alignment horizontal="center" vertical="center"/>
      <protection locked="0"/>
    </xf>
    <xf numFmtId="0" fontId="0" fillId="0" borderId="0" xfId="0" applyAlignment="1">
      <alignment vertical="center"/>
    </xf>
    <xf numFmtId="0" fontId="3" fillId="0" borderId="70" xfId="0" applyFont="1"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3" fontId="3" fillId="0" borderId="0" xfId="0" applyNumberFormat="1" applyFont="1" applyAlignment="1" applyProtection="1">
      <alignment vertical="center"/>
      <protection hidden="1"/>
    </xf>
    <xf numFmtId="0" fontId="3" fillId="0" borderId="5" xfId="0" applyFont="1" applyBorder="1" applyAlignment="1" applyProtection="1">
      <alignment horizontal="right" vertical="center" wrapText="1"/>
      <protection locked="0"/>
    </xf>
    <xf numFmtId="3" fontId="3" fillId="0" borderId="77" xfId="0" applyNumberFormat="1" applyFont="1" applyBorder="1" applyAlignment="1" applyProtection="1">
      <alignment horizontal="right" vertical="center" wrapText="1"/>
      <protection hidden="1"/>
    </xf>
    <xf numFmtId="3" fontId="3" fillId="0" borderId="75" xfId="0" applyNumberFormat="1" applyFont="1" applyBorder="1" applyAlignment="1" applyProtection="1">
      <alignment horizontal="center" vertical="center" wrapText="1"/>
      <protection locked="0"/>
    </xf>
    <xf numFmtId="49" fontId="3" fillId="4" borderId="41"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61" xfId="0" applyFont="1" applyBorder="1" applyAlignment="1" applyProtection="1">
      <alignment horizontal="center" vertical="center" wrapText="1"/>
      <protection locked="0"/>
    </xf>
    <xf numFmtId="0" fontId="3" fillId="0" borderId="63"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7" fillId="3" borderId="0" xfId="0" applyFont="1" applyFill="1" applyAlignment="1" applyProtection="1">
      <alignment horizontal="center" vertical="center"/>
      <protection locked="0"/>
    </xf>
    <xf numFmtId="49" fontId="19" fillId="2" borderId="7" xfId="0" applyNumberFormat="1" applyFont="1" applyFill="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3" fillId="0" borderId="0" xfId="0" applyFont="1" applyBorder="1" applyAlignment="1">
      <alignment horizontal="center" vertical="center" wrapText="1"/>
    </xf>
    <xf numFmtId="0" fontId="3" fillId="0" borderId="75" xfId="0" applyFont="1" applyBorder="1" applyAlignment="1" applyProtection="1">
      <alignment horizontal="right" vertical="center" wrapText="1"/>
      <protection locked="0"/>
    </xf>
    <xf numFmtId="0" fontId="3" fillId="0" borderId="74" xfId="0" applyFont="1" applyBorder="1" applyAlignment="1" applyProtection="1">
      <alignment horizontal="right" vertical="center" wrapText="1"/>
      <protection locked="0"/>
    </xf>
    <xf numFmtId="186" fontId="3" fillId="0" borderId="7" xfId="2" applyNumberFormat="1" applyFont="1" applyBorder="1" applyAlignment="1" applyProtection="1">
      <alignment horizontal="right" vertical="center" wrapText="1"/>
      <protection hidden="1"/>
    </xf>
    <xf numFmtId="3" fontId="9" fillId="0" borderId="5" xfId="0" applyNumberFormat="1" applyFont="1" applyBorder="1" applyAlignment="1" applyProtection="1">
      <alignment horizontal="right" vertical="center" wrapText="1"/>
      <protection locked="0"/>
    </xf>
    <xf numFmtId="3" fontId="9" fillId="0" borderId="77" xfId="0" applyNumberFormat="1" applyFont="1" applyBorder="1" applyAlignment="1" applyProtection="1">
      <alignment horizontal="right" vertical="center" wrapText="1"/>
      <protection hidden="1"/>
    </xf>
    <xf numFmtId="0" fontId="0" fillId="5" borderId="0" xfId="0" applyFill="1" applyAlignment="1">
      <alignment vertical="center"/>
    </xf>
    <xf numFmtId="0" fontId="3" fillId="3" borderId="0" xfId="0" applyFont="1" applyFill="1" applyAlignment="1" applyProtection="1">
      <alignment horizontal="center" vertical="center"/>
      <protection locked="0"/>
    </xf>
    <xf numFmtId="3" fontId="3" fillId="0" borderId="5" xfId="0" applyNumberFormat="1"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180" fontId="3" fillId="0" borderId="16" xfId="0" applyNumberFormat="1" applyFont="1" applyBorder="1" applyAlignment="1" applyProtection="1">
      <alignment horizontal="right" vertical="center" wrapText="1"/>
      <protection locked="0" hidden="1"/>
    </xf>
    <xf numFmtId="182" fontId="3" fillId="0" borderId="59" xfId="0" applyNumberFormat="1" applyFont="1" applyBorder="1" applyAlignment="1">
      <alignment vertical="center" wrapText="1"/>
    </xf>
    <xf numFmtId="182" fontId="3" fillId="0" borderId="60" xfId="0" applyNumberFormat="1" applyFont="1" applyBorder="1" applyAlignment="1">
      <alignment vertical="center" wrapText="1"/>
    </xf>
    <xf numFmtId="180" fontId="3" fillId="0" borderId="17" xfId="0" applyNumberFormat="1" applyFont="1" applyBorder="1" applyAlignment="1" applyProtection="1">
      <alignment vertical="center" wrapText="1"/>
      <protection hidden="1"/>
    </xf>
    <xf numFmtId="180" fontId="3" fillId="0" borderId="16" xfId="0" applyNumberFormat="1" applyFont="1" applyBorder="1" applyAlignment="1" applyProtection="1">
      <alignment vertical="center" wrapText="1"/>
      <protection hidden="1"/>
    </xf>
    <xf numFmtId="180" fontId="3" fillId="0" borderId="11" xfId="1" applyNumberFormat="1" applyFont="1" applyBorder="1" applyAlignment="1" applyProtection="1">
      <alignment vertical="center" wrapText="1"/>
      <protection locked="0"/>
    </xf>
    <xf numFmtId="180" fontId="3" fillId="0" borderId="12" xfId="1" applyNumberFormat="1" applyFont="1" applyBorder="1" applyAlignment="1" applyProtection="1">
      <alignment vertical="center" wrapText="1"/>
      <protection locked="0"/>
    </xf>
    <xf numFmtId="180" fontId="3" fillId="0" borderId="12" xfId="0" applyNumberFormat="1" applyFont="1" applyBorder="1" applyAlignment="1" applyProtection="1">
      <alignment horizontal="right" vertical="center" wrapText="1"/>
      <protection locked="0"/>
    </xf>
    <xf numFmtId="180" fontId="3" fillId="0" borderId="17" xfId="0" applyNumberFormat="1" applyFont="1" applyBorder="1" applyAlignment="1" applyProtection="1">
      <alignment horizontal="right" vertical="center" wrapText="1"/>
      <protection hidden="1"/>
    </xf>
    <xf numFmtId="180" fontId="3" fillId="0" borderId="16" xfId="0" applyNumberFormat="1" applyFont="1" applyBorder="1" applyAlignment="1" applyProtection="1">
      <alignment horizontal="right" vertical="center" wrapText="1"/>
      <protection hidden="1"/>
    </xf>
    <xf numFmtId="180" fontId="3" fillId="0" borderId="11" xfId="0" applyNumberFormat="1" applyFont="1" applyBorder="1" applyAlignment="1" applyProtection="1">
      <alignment horizontal="right" vertical="center" wrapText="1"/>
      <protection locked="0"/>
    </xf>
    <xf numFmtId="0" fontId="0" fillId="0" borderId="0" xfId="0">
      <alignment vertical="center"/>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49" fontId="3" fillId="2" borderId="7" xfId="0" applyNumberFormat="1"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1" xfId="0" applyFont="1" applyBorder="1" applyAlignment="1" applyProtection="1">
      <alignment horizontal="center" vertical="center" wrapText="1"/>
      <protection locked="0"/>
    </xf>
    <xf numFmtId="180" fontId="3" fillId="0" borderId="12" xfId="0" applyNumberFormat="1" applyFont="1" applyBorder="1" applyAlignment="1" applyProtection="1">
      <alignment horizontal="right" vertical="center" wrapText="1"/>
      <protection locked="0"/>
    </xf>
    <xf numFmtId="180" fontId="3" fillId="0" borderId="17" xfId="0" applyNumberFormat="1" applyFont="1" applyBorder="1" applyAlignment="1" applyProtection="1">
      <alignment horizontal="right" vertical="center" wrapText="1"/>
      <protection hidden="1"/>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0" xfId="0" applyFont="1" applyAlignment="1" applyProtection="1">
      <alignment horizontal="right" vertical="center"/>
      <protection locked="0"/>
    </xf>
    <xf numFmtId="0" fontId="3" fillId="0" borderId="9" xfId="0" applyFont="1" applyBorder="1" applyAlignment="1" applyProtection="1">
      <alignment horizontal="center" vertical="center" wrapText="1"/>
      <protection locked="0"/>
    </xf>
    <xf numFmtId="0" fontId="3" fillId="3" borderId="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0" fillId="0" borderId="0" xfId="0" applyAlignment="1">
      <alignment horizontal="center" vertical="center"/>
    </xf>
    <xf numFmtId="0" fontId="3" fillId="0" borderId="5" xfId="0" applyFont="1" applyBorder="1" applyAlignment="1" applyProtection="1">
      <alignment horizontal="center" vertical="center" wrapText="1"/>
      <protection locked="0"/>
    </xf>
    <xf numFmtId="180" fontId="3" fillId="0" borderId="16" xfId="0" applyNumberFormat="1" applyFont="1" applyBorder="1" applyAlignment="1" applyProtection="1">
      <alignment horizontal="right" vertical="center" wrapText="1"/>
      <protection hidden="1"/>
    </xf>
    <xf numFmtId="180" fontId="3" fillId="0" borderId="13" xfId="0" applyNumberFormat="1" applyFont="1" applyBorder="1" applyAlignment="1" applyProtection="1">
      <alignment horizontal="right" vertical="center" wrapText="1"/>
      <protection locked="0"/>
    </xf>
    <xf numFmtId="180" fontId="3" fillId="0" borderId="11" xfId="0" applyNumberFormat="1" applyFont="1" applyBorder="1" applyAlignment="1" applyProtection="1">
      <alignment horizontal="right" vertical="center" wrapText="1"/>
      <protection locked="0"/>
    </xf>
    <xf numFmtId="0" fontId="2" fillId="5" borderId="0" xfId="0" applyFont="1" applyFill="1" applyAlignment="1" applyProtection="1">
      <alignment vertical="center"/>
      <protection locked="0"/>
    </xf>
    <xf numFmtId="0" fontId="0" fillId="5" borderId="0" xfId="0" applyFill="1" applyAlignment="1" applyProtection="1">
      <alignment horizontal="center" vertical="center"/>
      <protection locked="0"/>
    </xf>
    <xf numFmtId="180" fontId="3" fillId="0" borderId="14" xfId="0" applyNumberFormat="1" applyFont="1" applyBorder="1" applyAlignment="1" applyProtection="1">
      <alignment horizontal="right" vertical="center" wrapText="1"/>
      <protection locked="0"/>
    </xf>
    <xf numFmtId="180" fontId="3" fillId="0" borderId="15" xfId="0" applyNumberFormat="1" applyFont="1" applyBorder="1" applyAlignment="1" applyProtection="1">
      <alignment horizontal="right" vertical="center" wrapText="1"/>
      <protection hidden="1"/>
    </xf>
    <xf numFmtId="182" fontId="3" fillId="0" borderId="59" xfId="0" applyNumberFormat="1" applyFont="1" applyBorder="1" applyAlignment="1">
      <alignment horizontal="right" vertical="center" wrapText="1"/>
    </xf>
    <xf numFmtId="0" fontId="0" fillId="0" borderId="0" xfId="0" applyAlignment="1">
      <alignment vertical="center"/>
    </xf>
    <xf numFmtId="0" fontId="3" fillId="0" borderId="70" xfId="0" applyFont="1"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3" fontId="3" fillId="0" borderId="75" xfId="0" applyNumberFormat="1" applyFont="1" applyBorder="1" applyAlignment="1" applyProtection="1">
      <alignment horizontal="right" vertical="center" wrapText="1"/>
      <protection locked="0"/>
    </xf>
    <xf numFmtId="3" fontId="3" fillId="0" borderId="0" xfId="0" applyNumberFormat="1" applyFont="1" applyAlignment="1" applyProtection="1">
      <alignment vertical="center"/>
      <protection hidden="1"/>
    </xf>
    <xf numFmtId="180" fontId="3" fillId="0" borderId="45" xfId="0" applyNumberFormat="1" applyFont="1" applyBorder="1" applyAlignment="1" applyProtection="1">
      <alignment horizontal="right" vertical="center" wrapText="1"/>
      <protection locked="0"/>
    </xf>
    <xf numFmtId="3" fontId="3" fillId="0" borderId="60" xfId="0" applyNumberFormat="1" applyFont="1" applyBorder="1" applyAlignment="1">
      <alignment horizontal="right" vertical="center" wrapText="1"/>
    </xf>
    <xf numFmtId="182" fontId="3" fillId="0" borderId="84" xfId="0" applyNumberFormat="1" applyFont="1" applyBorder="1" applyAlignment="1">
      <alignment horizontal="right" vertical="center" wrapText="1"/>
    </xf>
    <xf numFmtId="180" fontId="3" fillId="0" borderId="59" xfId="0" applyNumberFormat="1" applyFont="1" applyBorder="1" applyAlignment="1" applyProtection="1">
      <alignment horizontal="right" vertical="center" wrapText="1"/>
      <protection locked="0"/>
    </xf>
    <xf numFmtId="3" fontId="3" fillId="0" borderId="5" xfId="0" applyNumberFormat="1" applyFont="1" applyBorder="1" applyAlignment="1" applyProtection="1">
      <alignment horizontal="right" vertical="center" wrapText="1"/>
      <protection locked="0"/>
    </xf>
    <xf numFmtId="3" fontId="9" fillId="0" borderId="5" xfId="0" applyNumberFormat="1" applyFont="1" applyBorder="1" applyAlignment="1" applyProtection="1">
      <alignment horizontal="right" vertical="center" wrapText="1"/>
      <protection locked="0"/>
    </xf>
    <xf numFmtId="3" fontId="9" fillId="0" borderId="77" xfId="0" applyNumberFormat="1" applyFont="1" applyBorder="1" applyAlignment="1" applyProtection="1">
      <alignment horizontal="right" vertical="center" wrapText="1"/>
      <protection hidden="1"/>
    </xf>
    <xf numFmtId="0" fontId="3" fillId="3" borderId="0" xfId="0" applyFont="1" applyFill="1" applyAlignment="1" applyProtection="1">
      <alignment horizontal="center" vertical="center"/>
      <protection locked="0"/>
    </xf>
    <xf numFmtId="180" fontId="3" fillId="0" borderId="80" xfId="0" applyNumberFormat="1" applyFont="1" applyBorder="1" applyAlignment="1" applyProtection="1">
      <alignment horizontal="right" vertical="center" wrapText="1"/>
      <protection locked="0"/>
    </xf>
    <xf numFmtId="180" fontId="3" fillId="0" borderId="11" xfId="1" applyNumberFormat="1" applyFont="1" applyBorder="1" applyAlignment="1" applyProtection="1">
      <alignment horizontal="right" vertical="center" wrapText="1"/>
      <protection locked="0"/>
    </xf>
    <xf numFmtId="180" fontId="3" fillId="0" borderId="12" xfId="1" applyNumberFormat="1" applyFont="1" applyBorder="1" applyAlignment="1" applyProtection="1">
      <alignment horizontal="right" vertical="center" wrapText="1"/>
      <protection locked="0"/>
    </xf>
    <xf numFmtId="180" fontId="3" fillId="0" borderId="13" xfId="1" applyNumberFormat="1" applyFont="1" applyBorder="1" applyAlignment="1" applyProtection="1">
      <alignment horizontal="right" vertical="center" wrapText="1"/>
      <protection locked="0"/>
    </xf>
    <xf numFmtId="180" fontId="3" fillId="0" borderId="14" xfId="1" applyNumberFormat="1" applyFont="1" applyBorder="1" applyAlignment="1" applyProtection="1">
      <alignment horizontal="right" vertical="center" wrapText="1"/>
      <protection locked="0"/>
    </xf>
    <xf numFmtId="177" fontId="3" fillId="0" borderId="1" xfId="0" applyNumberFormat="1" applyFont="1" applyBorder="1" applyAlignment="1" applyProtection="1">
      <alignment horizontal="right" vertical="center" wrapText="1"/>
      <protection locked="0"/>
    </xf>
    <xf numFmtId="0" fontId="3" fillId="0" borderId="1" xfId="0" applyFont="1" applyBorder="1" applyAlignment="1" applyProtection="1">
      <alignment horizontal="right" vertical="center" wrapText="1"/>
      <protection locked="0"/>
    </xf>
    <xf numFmtId="0" fontId="3" fillId="0" borderId="0" xfId="0" applyFont="1" applyFill="1" applyBorder="1" applyAlignment="1" applyProtection="1">
      <alignment horizontal="center" vertical="center" wrapText="1"/>
      <protection locked="0"/>
    </xf>
    <xf numFmtId="180" fontId="3" fillId="0" borderId="12" xfId="3" applyNumberFormat="1" applyFont="1" applyBorder="1" applyAlignment="1" applyProtection="1">
      <alignment horizontal="right" vertical="center" wrapText="1"/>
      <protection locked="0"/>
    </xf>
    <xf numFmtId="180" fontId="3" fillId="0" borderId="13" xfId="3" applyNumberFormat="1" applyFont="1" applyBorder="1" applyAlignment="1" applyProtection="1">
      <alignment horizontal="right" vertical="center" wrapText="1"/>
      <protection locked="0"/>
    </xf>
    <xf numFmtId="38" fontId="3" fillId="0" borderId="59" xfId="1" applyNumberFormat="1" applyFont="1" applyBorder="1" applyAlignment="1" applyProtection="1">
      <alignment horizontal="right" vertical="center" wrapText="1"/>
      <protection locked="0"/>
    </xf>
    <xf numFmtId="38" fontId="3" fillId="0" borderId="45" xfId="1" applyNumberFormat="1" applyFont="1" applyBorder="1" applyAlignment="1" applyProtection="1">
      <alignment horizontal="right" vertical="center" wrapText="1"/>
      <protection locked="0"/>
    </xf>
    <xf numFmtId="180" fontId="3" fillId="0" borderId="14" xfId="3" applyNumberFormat="1" applyFont="1" applyBorder="1" applyAlignment="1" applyProtection="1">
      <alignment horizontal="right" vertical="center" wrapText="1"/>
      <protection locked="0"/>
    </xf>
    <xf numFmtId="180" fontId="3" fillId="0" borderId="15" xfId="0" applyNumberFormat="1" applyFont="1" applyBorder="1" applyAlignment="1" applyProtection="1">
      <alignment horizontal="right" vertical="center" wrapText="1"/>
      <protection locked="0" hidden="1"/>
    </xf>
    <xf numFmtId="180" fontId="3" fillId="0" borderId="51" xfId="0" applyNumberFormat="1" applyFont="1" applyBorder="1" applyAlignment="1" applyProtection="1">
      <alignment horizontal="right" vertical="center" wrapText="1"/>
      <protection locked="0"/>
    </xf>
    <xf numFmtId="180" fontId="3" fillId="0" borderId="44" xfId="0" applyNumberFormat="1" applyFont="1" applyBorder="1" applyAlignment="1" applyProtection="1">
      <alignment horizontal="right" vertical="center" wrapText="1"/>
      <protection locked="0"/>
    </xf>
    <xf numFmtId="180" fontId="3" fillId="0" borderId="65" xfId="0" applyNumberFormat="1" applyFont="1" applyBorder="1" applyAlignment="1" applyProtection="1">
      <alignment horizontal="right" vertical="center" wrapText="1"/>
      <protection locked="0"/>
    </xf>
    <xf numFmtId="0" fontId="2" fillId="5" borderId="0" xfId="0" applyFont="1" applyFill="1" applyAlignment="1" applyProtection="1">
      <alignment horizontal="center" vertical="center"/>
      <protection locked="0"/>
    </xf>
    <xf numFmtId="180" fontId="3" fillId="0" borderId="16" xfId="0" applyNumberFormat="1" applyFont="1" applyBorder="1" applyAlignment="1" applyProtection="1">
      <alignment horizontal="center" vertical="center" wrapText="1"/>
      <protection hidden="1"/>
    </xf>
    <xf numFmtId="180" fontId="3" fillId="0" borderId="16" xfId="0" applyNumberFormat="1" applyFont="1" applyBorder="1" applyAlignment="1" applyProtection="1">
      <alignment horizontal="right" vertical="center" wrapText="1"/>
      <protection hidden="1"/>
    </xf>
    <xf numFmtId="180" fontId="3" fillId="0" borderId="11" xfId="0" applyNumberFormat="1" applyFont="1" applyBorder="1" applyAlignment="1" applyProtection="1">
      <alignment horizontal="right" vertical="center" wrapText="1"/>
      <protection locked="0"/>
    </xf>
    <xf numFmtId="0" fontId="3" fillId="0" borderId="7" xfId="0" applyFont="1" applyBorder="1" applyAlignment="1" applyProtection="1">
      <alignment horizontal="center" vertical="center"/>
      <protection locked="0"/>
    </xf>
    <xf numFmtId="0" fontId="0" fillId="5" borderId="0" xfId="0" applyFill="1" applyAlignment="1">
      <alignment horizontal="center" vertical="center"/>
    </xf>
    <xf numFmtId="180" fontId="3" fillId="0" borderId="13" xfId="0" applyNumberFormat="1" applyFont="1" applyBorder="1" applyAlignment="1" applyProtection="1">
      <alignment horizontal="right"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vertical="center"/>
      <protection locked="0"/>
    </xf>
    <xf numFmtId="0" fontId="3" fillId="0" borderId="41" xfId="1" applyFont="1" applyBorder="1" applyAlignment="1" applyProtection="1">
      <alignment horizontal="center" vertical="center"/>
      <protection locked="0"/>
    </xf>
    <xf numFmtId="180" fontId="3" fillId="0" borderId="16" xfId="0" applyNumberFormat="1" applyFont="1" applyBorder="1" applyAlignment="1" applyProtection="1">
      <alignment horizontal="center" vertical="center" wrapText="1"/>
      <protection locked="0" hidden="1"/>
    </xf>
    <xf numFmtId="180" fontId="3" fillId="0" borderId="13" xfId="0" applyNumberFormat="1" applyFont="1" applyBorder="1" applyAlignment="1" applyProtection="1">
      <alignment horizontal="center" vertical="center" wrapText="1"/>
      <protection locked="0"/>
    </xf>
    <xf numFmtId="180" fontId="3" fillId="0" borderId="11" xfId="0" applyNumberFormat="1" applyFont="1" applyBorder="1" applyAlignment="1" applyProtection="1">
      <alignment horizontal="center" vertical="center" wrapText="1"/>
      <protection locked="0"/>
    </xf>
    <xf numFmtId="0" fontId="0" fillId="0" borderId="0" xfId="0" applyAlignment="1">
      <alignment horizontal="center" vertical="center"/>
    </xf>
    <xf numFmtId="180" fontId="3" fillId="0" borderId="16" xfId="0" applyNumberFormat="1" applyFont="1" applyBorder="1" applyAlignment="1" applyProtection="1">
      <alignment horizontal="right" vertical="center" wrapText="1"/>
      <protection locked="0" hidden="1"/>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180" fontId="3" fillId="0" borderId="11" xfId="0" applyNumberFormat="1" applyFont="1" applyBorder="1" applyAlignment="1" applyProtection="1">
      <alignment horizontal="right" vertical="center" wrapText="1"/>
      <protection locked="0"/>
    </xf>
    <xf numFmtId="177" fontId="0" fillId="5" borderId="0" xfId="0" applyNumberFormat="1" applyFont="1" applyFill="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3" fillId="0" borderId="0" xfId="0" applyNumberFormat="1" applyFont="1" applyFill="1" applyAlignment="1" applyProtection="1">
      <alignment horizontal="center" vertical="center"/>
      <protection locked="0"/>
    </xf>
    <xf numFmtId="177" fontId="3" fillId="0" borderId="0" xfId="0" applyNumberFormat="1" applyFont="1" applyFill="1" applyAlignment="1">
      <alignment horizontal="center" vertical="center"/>
    </xf>
    <xf numFmtId="177" fontId="3" fillId="0" borderId="7" xfId="0" applyNumberFormat="1" applyFont="1" applyFill="1" applyBorder="1" applyAlignment="1" applyProtection="1">
      <alignment horizontal="center" vertical="center"/>
      <protection locked="0"/>
    </xf>
    <xf numFmtId="177" fontId="3" fillId="3" borderId="7"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wrapText="1"/>
      <protection locked="0"/>
    </xf>
    <xf numFmtId="177" fontId="3" fillId="0" borderId="1" xfId="0" applyNumberFormat="1" applyFont="1" applyFill="1" applyBorder="1" applyAlignment="1" applyProtection="1">
      <alignment horizontal="center" vertical="center" wrapText="1"/>
      <protection locked="0"/>
    </xf>
    <xf numFmtId="177" fontId="3" fillId="0" borderId="12" xfId="0" applyNumberFormat="1" applyFont="1" applyFill="1" applyBorder="1" applyAlignment="1" applyProtection="1">
      <alignment horizontal="right" vertical="center" wrapText="1"/>
      <protection locked="0"/>
    </xf>
    <xf numFmtId="177" fontId="3" fillId="0" borderId="7" xfId="0" quotePrefix="1" applyNumberFormat="1" applyFont="1" applyFill="1" applyBorder="1" applyAlignment="1" applyProtection="1">
      <alignment horizontal="center" vertical="center"/>
      <protection locked="0"/>
    </xf>
    <xf numFmtId="177" fontId="6"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80" fontId="9" fillId="0" borderId="12" xfId="0" applyNumberFormat="1" applyFont="1" applyBorder="1" applyAlignment="1" applyProtection="1">
      <alignment horizontal="right" vertical="center" wrapText="1"/>
      <protection locked="0"/>
    </xf>
    <xf numFmtId="180" fontId="9" fillId="0" borderId="11" xfId="0" applyNumberFormat="1" applyFont="1" applyBorder="1" applyAlignment="1" applyProtection="1">
      <alignment horizontal="right" vertical="center" wrapText="1"/>
      <protection locked="0"/>
    </xf>
    <xf numFmtId="180" fontId="9" fillId="0" borderId="13" xfId="0" applyNumberFormat="1" applyFont="1" applyBorder="1" applyAlignment="1" applyProtection="1">
      <alignment horizontal="right" vertical="center" wrapText="1"/>
      <protection locked="0"/>
    </xf>
    <xf numFmtId="180" fontId="9" fillId="0" borderId="14" xfId="0" applyNumberFormat="1" applyFont="1" applyBorder="1" applyAlignment="1" applyProtection="1">
      <alignment horizontal="right" vertical="center" wrapText="1"/>
      <protection locked="0"/>
    </xf>
    <xf numFmtId="177" fontId="3" fillId="0" borderId="18" xfId="0" applyNumberFormat="1" applyFont="1" applyBorder="1" applyAlignment="1" applyProtection="1">
      <alignment horizontal="right" vertical="center" wrapText="1"/>
      <protection locked="0"/>
    </xf>
    <xf numFmtId="177" fontId="3" fillId="0" borderId="88" xfId="0" applyNumberFormat="1" applyFont="1" applyBorder="1" applyAlignment="1" applyProtection="1">
      <alignment horizontal="right" vertical="center" wrapText="1"/>
      <protection locked="0"/>
    </xf>
    <xf numFmtId="180" fontId="3" fillId="0" borderId="5" xfId="0" applyNumberFormat="1" applyFont="1" applyBorder="1" applyAlignment="1" applyProtection="1">
      <alignment horizontal="right" vertical="center" wrapText="1"/>
      <protection locked="0"/>
    </xf>
    <xf numFmtId="0" fontId="14" fillId="0" borderId="0" xfId="3" applyFont="1" applyFill="1" applyBorder="1" applyAlignment="1">
      <alignment vertical="center"/>
    </xf>
    <xf numFmtId="49" fontId="3" fillId="0" borderId="0" xfId="3" applyNumberFormat="1" applyFont="1" applyFill="1" applyBorder="1" applyAlignment="1">
      <alignment horizontal="center" vertical="center"/>
    </xf>
    <xf numFmtId="0" fontId="3" fillId="0" borderId="0" xfId="3" applyNumberFormat="1" applyFont="1" applyFill="1" applyBorder="1" applyAlignment="1">
      <alignment horizontal="center" vertical="center"/>
    </xf>
    <xf numFmtId="49" fontId="3" fillId="0" borderId="89" xfId="3" applyNumberFormat="1" applyFont="1" applyFill="1" applyBorder="1" applyAlignment="1">
      <alignment horizontal="center" vertical="center"/>
    </xf>
    <xf numFmtId="49" fontId="3" fillId="0" borderId="5" xfId="3" applyNumberFormat="1" applyFont="1" applyFill="1" applyBorder="1" applyAlignment="1">
      <alignment horizontal="center" vertical="center"/>
    </xf>
    <xf numFmtId="49" fontId="3" fillId="0" borderId="5" xfId="3" applyNumberFormat="1" applyFont="1" applyFill="1" applyBorder="1" applyAlignment="1">
      <alignment vertical="center"/>
    </xf>
    <xf numFmtId="0" fontId="3" fillId="0" borderId="5" xfId="3" applyNumberFormat="1" applyFont="1" applyFill="1" applyBorder="1" applyAlignment="1">
      <alignment vertical="center"/>
    </xf>
    <xf numFmtId="187" fontId="3" fillId="0" borderId="5" xfId="3" applyNumberFormat="1" applyFont="1" applyFill="1" applyBorder="1" applyAlignment="1">
      <alignment horizontal="right" vertical="center"/>
    </xf>
    <xf numFmtId="49" fontId="3" fillId="0" borderId="92" xfId="3" applyNumberFormat="1" applyFont="1" applyFill="1" applyBorder="1" applyAlignment="1">
      <alignment horizontal="center" vertical="center" wrapText="1"/>
    </xf>
    <xf numFmtId="49" fontId="3" fillId="0" borderId="96" xfId="3" applyNumberFormat="1" applyFont="1" applyFill="1" applyBorder="1" applyAlignment="1">
      <alignment horizontal="center" vertical="center" wrapText="1"/>
    </xf>
    <xf numFmtId="49" fontId="3" fillId="0" borderId="97" xfId="3" applyNumberFormat="1" applyFont="1" applyFill="1" applyBorder="1" applyAlignment="1">
      <alignment horizontal="center" vertical="center" wrapText="1"/>
    </xf>
    <xf numFmtId="187" fontId="3" fillId="0" borderId="59" xfId="3" applyNumberFormat="1" applyFont="1" applyFill="1" applyBorder="1" applyAlignment="1">
      <alignment horizontal="center" vertical="center" wrapText="1"/>
    </xf>
    <xf numFmtId="187" fontId="3" fillId="0" borderId="60" xfId="3" applyNumberFormat="1" applyFont="1" applyFill="1" applyBorder="1" applyAlignment="1">
      <alignment horizontal="center" vertical="center" wrapText="1"/>
    </xf>
    <xf numFmtId="187" fontId="3" fillId="0" borderId="50" xfId="3" applyNumberFormat="1" applyFont="1" applyFill="1" applyBorder="1" applyAlignment="1">
      <alignment horizontal="center" vertical="center" wrapText="1"/>
    </xf>
    <xf numFmtId="187" fontId="3" fillId="0" borderId="53" xfId="3" applyNumberFormat="1" applyFont="1" applyFill="1" applyBorder="1" applyAlignment="1">
      <alignment horizontal="center" vertical="center" wrapText="1"/>
    </xf>
    <xf numFmtId="49" fontId="3" fillId="0" borderId="7" xfId="0" applyNumberFormat="1" applyFont="1" applyFill="1" applyBorder="1" applyAlignment="1" applyProtection="1">
      <alignment horizontal="center" vertical="center"/>
      <protection locked="0"/>
    </xf>
    <xf numFmtId="0" fontId="0"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49" fontId="3" fillId="0" borderId="89"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5" xfId="0" applyNumberFormat="1" applyFont="1" applyFill="1" applyBorder="1" applyAlignment="1">
      <alignment vertical="center"/>
    </xf>
    <xf numFmtId="0" fontId="3" fillId="0" borderId="5" xfId="0" applyNumberFormat="1" applyFont="1" applyFill="1" applyBorder="1" applyAlignment="1">
      <alignment vertical="center"/>
    </xf>
    <xf numFmtId="187" fontId="3" fillId="0" borderId="5" xfId="0" applyNumberFormat="1" applyFont="1" applyFill="1" applyBorder="1" applyAlignment="1">
      <alignment horizontal="right" vertical="center"/>
    </xf>
    <xf numFmtId="49" fontId="3" fillId="0" borderId="92" xfId="0" applyNumberFormat="1" applyFont="1" applyFill="1" applyBorder="1" applyAlignment="1">
      <alignment horizontal="center" vertical="center" wrapText="1"/>
    </xf>
    <xf numFmtId="49" fontId="3" fillId="0" borderId="96" xfId="0" applyNumberFormat="1" applyFont="1" applyFill="1" applyBorder="1" applyAlignment="1">
      <alignment horizontal="center" vertical="center" wrapText="1"/>
    </xf>
    <xf numFmtId="49" fontId="3" fillId="0" borderId="97" xfId="0" applyNumberFormat="1" applyFont="1" applyFill="1" applyBorder="1" applyAlignment="1">
      <alignment horizontal="center" vertical="center" wrapText="1"/>
    </xf>
    <xf numFmtId="187" fontId="3" fillId="0" borderId="101" xfId="0" applyNumberFormat="1" applyFont="1" applyFill="1" applyBorder="1" applyAlignment="1">
      <alignment horizontal="center" vertical="center" wrapText="1"/>
    </xf>
    <xf numFmtId="187" fontId="3" fillId="0" borderId="60" xfId="0" applyNumberFormat="1" applyFont="1" applyFill="1" applyBorder="1" applyAlignment="1">
      <alignment horizontal="center" vertical="center" wrapText="1"/>
    </xf>
    <xf numFmtId="187" fontId="3" fillId="0" borderId="50" xfId="0" applyNumberFormat="1" applyFont="1" applyFill="1" applyBorder="1" applyAlignment="1">
      <alignment horizontal="center" vertical="center" wrapText="1"/>
    </xf>
    <xf numFmtId="187" fontId="3" fillId="0" borderId="53" xfId="0" applyNumberFormat="1" applyFont="1" applyFill="1" applyBorder="1" applyAlignment="1">
      <alignment horizontal="center" vertical="center" wrapText="1"/>
    </xf>
    <xf numFmtId="180" fontId="3" fillId="0" borderId="80" xfId="0" applyNumberFormat="1" applyFont="1" applyBorder="1" applyAlignment="1" applyProtection="1">
      <alignment horizontal="center" vertical="center" wrapText="1"/>
      <protection locked="0"/>
    </xf>
    <xf numFmtId="180" fontId="3" fillId="0" borderId="5" xfId="0" applyNumberFormat="1" applyFont="1" applyBorder="1" applyAlignment="1" applyProtection="1">
      <alignment horizontal="center" vertical="center" wrapText="1"/>
      <protection locked="0"/>
    </xf>
    <xf numFmtId="187" fontId="3" fillId="0" borderId="101" xfId="3" applyNumberFormat="1" applyFont="1" applyFill="1" applyBorder="1" applyAlignment="1">
      <alignment horizontal="center" vertical="center" wrapText="1"/>
    </xf>
    <xf numFmtId="188" fontId="3" fillId="0" borderId="0" xfId="0" applyNumberFormat="1" applyFont="1" applyAlignment="1" applyProtection="1">
      <alignment vertical="center"/>
      <protection locked="0"/>
    </xf>
    <xf numFmtId="0" fontId="3" fillId="0" borderId="41" xfId="1" applyFont="1" applyBorder="1" applyAlignment="1" applyProtection="1">
      <alignment vertical="center"/>
      <protection locked="0"/>
    </xf>
    <xf numFmtId="180" fontId="3" fillId="0" borderId="0" xfId="1" applyNumberFormat="1" applyFont="1" applyAlignment="1" applyProtection="1">
      <alignment vertical="center"/>
      <protection locked="0"/>
    </xf>
    <xf numFmtId="0" fontId="3" fillId="0" borderId="0" xfId="1" applyFont="1" applyAlignment="1" applyProtection="1">
      <alignment vertical="center"/>
      <protection locked="0"/>
    </xf>
    <xf numFmtId="0" fontId="3" fillId="0" borderId="61" xfId="1" applyFont="1" applyBorder="1" applyAlignment="1" applyProtection="1">
      <alignment horizontal="center" vertical="center" wrapText="1"/>
      <protection locked="0"/>
    </xf>
    <xf numFmtId="0" fontId="3" fillId="0" borderId="63" xfId="1" applyFont="1" applyBorder="1" applyAlignment="1" applyProtection="1">
      <alignment horizontal="center" vertical="center" wrapText="1"/>
      <protection locked="0"/>
    </xf>
    <xf numFmtId="0" fontId="3" fillId="0" borderId="57" xfId="1" applyFont="1" applyBorder="1" applyAlignment="1" applyProtection="1">
      <alignment horizontal="center" vertical="center" wrapText="1"/>
      <protection locked="0"/>
    </xf>
    <xf numFmtId="0" fontId="3" fillId="0" borderId="64" xfId="1" applyFont="1" applyBorder="1" applyAlignment="1" applyProtection="1">
      <alignment horizontal="center" vertical="center" wrapText="1"/>
      <protection locked="0"/>
    </xf>
    <xf numFmtId="180" fontId="3" fillId="0" borderId="65" xfId="1" applyNumberFormat="1" applyFont="1" applyBorder="1" applyAlignment="1" applyProtection="1">
      <alignment horizontal="center" vertical="center" wrapText="1"/>
      <protection locked="0"/>
    </xf>
    <xf numFmtId="180" fontId="3" fillId="0" borderId="44" xfId="1" applyNumberFormat="1" applyFont="1" applyBorder="1" applyAlignment="1" applyProtection="1">
      <alignment horizontal="center" vertical="center" wrapText="1"/>
      <protection locked="0"/>
    </xf>
    <xf numFmtId="180" fontId="3" fillId="0" borderId="50" xfId="1" applyNumberFormat="1" applyFont="1" applyBorder="1" applyAlignment="1" applyProtection="1">
      <alignment horizontal="center" vertical="center" wrapText="1"/>
      <protection hidden="1"/>
    </xf>
    <xf numFmtId="3" fontId="3" fillId="0" borderId="0" xfId="0" applyNumberFormat="1" applyFont="1" applyAlignment="1" applyProtection="1">
      <alignment vertical="center"/>
      <protection locked="0"/>
    </xf>
    <xf numFmtId="3" fontId="3" fillId="0" borderId="7" xfId="0" applyNumberFormat="1" applyFont="1" applyBorder="1" applyAlignment="1" applyProtection="1">
      <alignment horizontal="right" vertical="center"/>
      <protection locked="0"/>
    </xf>
    <xf numFmtId="187" fontId="3" fillId="0" borderId="5" xfId="0" applyNumberFormat="1" applyFont="1" applyFill="1" applyBorder="1" applyAlignment="1">
      <alignment vertical="center"/>
    </xf>
    <xf numFmtId="49" fontId="3" fillId="0" borderId="110"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187" fontId="3" fillId="0" borderId="59" xfId="0" applyNumberFormat="1" applyFont="1" applyFill="1" applyBorder="1" applyAlignment="1">
      <alignment horizontal="center" vertical="center" wrapText="1"/>
    </xf>
    <xf numFmtId="0" fontId="28" fillId="5" borderId="0" xfId="0" applyFont="1" applyFill="1" applyProtection="1">
      <alignment vertical="center"/>
      <protection locked="0"/>
    </xf>
    <xf numFmtId="3" fontId="3" fillId="0" borderId="0" xfId="0" applyNumberFormat="1" applyFont="1" applyAlignment="1" applyProtection="1">
      <alignment vertical="center"/>
      <protection locked="0" hidden="1"/>
    </xf>
    <xf numFmtId="3" fontId="3" fillId="0" borderId="74" xfId="0" applyNumberFormat="1" applyFont="1" applyBorder="1" applyAlignment="1" applyProtection="1">
      <alignment horizontal="center" vertical="center" wrapText="1"/>
      <protection locked="0"/>
    </xf>
    <xf numFmtId="3" fontId="3" fillId="0" borderId="77" xfId="0" applyNumberFormat="1" applyFont="1" applyBorder="1" applyAlignment="1" applyProtection="1">
      <alignment horizontal="center" vertical="center" wrapText="1"/>
      <protection hidden="1"/>
    </xf>
    <xf numFmtId="0" fontId="29" fillId="5" borderId="0" xfId="0" applyFont="1" applyFill="1" applyAlignment="1" applyProtection="1">
      <alignment vertical="center"/>
      <protection locked="0"/>
    </xf>
    <xf numFmtId="0" fontId="28" fillId="5" borderId="0" xfId="0" applyFont="1" applyFill="1" applyAlignment="1" applyProtection="1">
      <alignment vertical="center"/>
      <protection locked="0"/>
    </xf>
    <xf numFmtId="177" fontId="3" fillId="0" borderId="17" xfId="0" applyNumberFormat="1" applyFont="1" applyFill="1" applyBorder="1" applyAlignment="1" applyProtection="1">
      <alignment horizontal="right" vertical="center" wrapText="1"/>
      <protection hidden="1"/>
    </xf>
    <xf numFmtId="177" fontId="3" fillId="0" borderId="16" xfId="0" applyNumberFormat="1" applyFont="1" applyFill="1" applyBorder="1" applyAlignment="1" applyProtection="1">
      <alignment horizontal="right" vertical="center" wrapText="1"/>
      <protection hidden="1"/>
    </xf>
    <xf numFmtId="0" fontId="3" fillId="0" borderId="111" xfId="0" applyFont="1" applyBorder="1" applyAlignment="1" applyProtection="1">
      <alignment horizontal="center" vertical="center" wrapText="1"/>
      <protection locked="0"/>
    </xf>
    <xf numFmtId="0" fontId="0" fillId="5" borderId="0" xfId="0" applyFont="1" applyFill="1" applyAlignment="1" applyProtection="1">
      <alignment horizontal="center" vertical="center"/>
      <protection locked="0"/>
    </xf>
    <xf numFmtId="177" fontId="3" fillId="0" borderId="0" xfId="0" applyNumberFormat="1" applyFont="1" applyAlignment="1" applyProtection="1">
      <alignment horizontal="center" vertical="center"/>
      <protection locked="0"/>
    </xf>
    <xf numFmtId="177" fontId="3" fillId="0" borderId="4" xfId="0" applyNumberFormat="1" applyFont="1" applyBorder="1" applyAlignment="1" applyProtection="1">
      <alignment horizontal="center" vertical="center" wrapText="1"/>
      <protection locked="0"/>
    </xf>
    <xf numFmtId="180" fontId="3" fillId="0" borderId="88" xfId="0" applyNumberFormat="1" applyFont="1" applyBorder="1" applyAlignment="1" applyProtection="1">
      <alignment horizontal="right" vertical="center" wrapText="1"/>
      <protection locked="0"/>
    </xf>
    <xf numFmtId="38" fontId="3" fillId="0" borderId="12" xfId="1" applyNumberFormat="1" applyFont="1" applyBorder="1" applyAlignment="1" applyProtection="1">
      <alignment horizontal="right" vertical="center" wrapText="1"/>
      <protection locked="0"/>
    </xf>
    <xf numFmtId="38" fontId="3" fillId="0" borderId="11" xfId="1" applyNumberFormat="1" applyFont="1" applyBorder="1" applyAlignment="1" applyProtection="1">
      <alignment horizontal="right" vertical="center" wrapText="1"/>
      <protection locked="0"/>
    </xf>
    <xf numFmtId="0" fontId="3" fillId="0" borderId="0" xfId="0"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3" fontId="3" fillId="0" borderId="0" xfId="0" applyNumberFormat="1" applyFont="1" applyFill="1" applyAlignment="1" applyProtection="1">
      <alignment horizontal="center" vertical="center"/>
      <protection locked="0" hidden="1"/>
    </xf>
    <xf numFmtId="0" fontId="3" fillId="0" borderId="70"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3" xfId="0" applyFont="1" applyFill="1" applyBorder="1" applyAlignment="1" applyProtection="1">
      <alignment horizontal="center" vertical="center" wrapText="1"/>
      <protection locked="0"/>
    </xf>
    <xf numFmtId="3" fontId="3" fillId="0" borderId="75" xfId="0" applyNumberFormat="1" applyFont="1" applyFill="1" applyBorder="1" applyAlignment="1" applyProtection="1">
      <alignment horizontal="right" vertical="center" wrapText="1"/>
      <protection locked="0"/>
    </xf>
    <xf numFmtId="3" fontId="3" fillId="0" borderId="5" xfId="0" applyNumberFormat="1" applyFont="1" applyFill="1" applyBorder="1" applyAlignment="1" applyProtection="1">
      <alignment horizontal="right" vertical="center" wrapText="1"/>
      <protection locked="0"/>
    </xf>
    <xf numFmtId="0" fontId="3" fillId="0" borderId="40"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3" fontId="3" fillId="0" borderId="0" xfId="0" applyNumberFormat="1" applyFont="1" applyAlignment="1" applyProtection="1">
      <alignment horizontal="center" vertical="center"/>
      <protection hidden="1"/>
    </xf>
    <xf numFmtId="0" fontId="3" fillId="2" borderId="7" xfId="0" applyFont="1" applyFill="1" applyBorder="1" applyAlignment="1" applyProtection="1">
      <alignment horizontal="center" vertical="center"/>
      <protection locked="0"/>
    </xf>
    <xf numFmtId="0" fontId="3" fillId="3" borderId="5" xfId="0" applyNumberFormat="1" applyFont="1" applyFill="1" applyBorder="1" applyAlignment="1">
      <alignment horizontal="center" vertical="center"/>
    </xf>
    <xf numFmtId="0" fontId="3" fillId="3" borderId="41" xfId="1" applyFont="1" applyFill="1" applyBorder="1" applyAlignment="1" applyProtection="1">
      <alignment horizontal="center" vertical="center"/>
      <protection locked="0"/>
    </xf>
    <xf numFmtId="0" fontId="3" fillId="3" borderId="5" xfId="3" applyNumberFormat="1" applyFont="1" applyFill="1" applyBorder="1" applyAlignment="1">
      <alignment horizontal="center" vertical="center"/>
    </xf>
    <xf numFmtId="0" fontId="0" fillId="3" borderId="0" xfId="0" applyFill="1" applyAlignment="1" applyProtection="1">
      <alignment horizontal="center" vertical="center"/>
      <protection locked="0"/>
    </xf>
    <xf numFmtId="180" fontId="3" fillId="0" borderId="0" xfId="0" applyNumberFormat="1" applyFont="1" applyAlignment="1" applyProtection="1">
      <alignment horizontal="right" vertical="center"/>
      <protection locked="0"/>
    </xf>
    <xf numFmtId="0" fontId="2" fillId="5" borderId="0" xfId="0" applyFont="1" applyFill="1" applyAlignment="1" applyProtection="1">
      <alignment horizontal="center" vertical="center"/>
      <protection locked="0"/>
    </xf>
    <xf numFmtId="0" fontId="0" fillId="5" borderId="0" xfId="0" applyFill="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80" fontId="3" fillId="0" borderId="0" xfId="0" applyNumberFormat="1" applyFont="1" applyBorder="1" applyAlignment="1" applyProtection="1">
      <alignment horizontal="right" vertical="center" wrapText="1"/>
      <protection locked="0"/>
    </xf>
    <xf numFmtId="0" fontId="3" fillId="0" borderId="6" xfId="0" applyFont="1" applyBorder="1" applyAlignment="1" applyProtection="1">
      <alignment horizontal="center" vertical="center" wrapText="1"/>
      <protection locked="0"/>
    </xf>
    <xf numFmtId="177" fontId="2" fillId="5" borderId="0" xfId="0" applyNumberFormat="1" applyFont="1" applyFill="1" applyAlignment="1" applyProtection="1">
      <alignment horizontal="center" vertical="center"/>
      <protection locked="0"/>
    </xf>
    <xf numFmtId="177" fontId="3" fillId="0" borderId="7" xfId="0" applyNumberFormat="1" applyFont="1" applyFill="1" applyBorder="1" applyAlignment="1" applyProtection="1">
      <alignment horizontal="center" vertical="center"/>
      <protection locked="0"/>
    </xf>
    <xf numFmtId="177" fontId="6" fillId="0" borderId="0" xfId="0" applyNumberFormat="1" applyFont="1" applyFill="1" applyBorder="1" applyAlignment="1" applyProtection="1">
      <alignment horizontal="center" vertical="center"/>
      <protection locked="0"/>
    </xf>
    <xf numFmtId="0" fontId="3" fillId="0" borderId="112" xfId="0" applyFont="1" applyFill="1" applyBorder="1" applyAlignment="1" applyProtection="1">
      <alignment horizontal="center" vertical="center" wrapText="1"/>
      <protection locked="0"/>
    </xf>
    <xf numFmtId="0" fontId="3" fillId="3" borderId="0" xfId="1" applyFont="1" applyFill="1" applyAlignment="1" applyProtection="1">
      <alignment horizontal="center" vertical="center"/>
      <protection locked="0"/>
    </xf>
    <xf numFmtId="3" fontId="3" fillId="0" borderId="7" xfId="0" applyNumberFormat="1" applyFont="1" applyBorder="1" applyAlignment="1" applyProtection="1">
      <alignment horizontal="center" vertical="center"/>
      <protection locked="0"/>
    </xf>
    <xf numFmtId="0" fontId="14" fillId="0" borderId="0" xfId="3" applyFont="1" applyFill="1" applyBorder="1" applyAlignment="1">
      <alignment horizontal="center" vertical="center"/>
    </xf>
    <xf numFmtId="0" fontId="0" fillId="0" borderId="0" xfId="0" applyNumberFormat="1" applyFont="1" applyFill="1" applyBorder="1" applyAlignment="1">
      <alignment horizontal="center" vertical="center"/>
    </xf>
    <xf numFmtId="0" fontId="7" fillId="0" borderId="0" xfId="0" applyFont="1" applyFill="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3" fillId="3" borderId="41" xfId="0" applyFont="1" applyFill="1" applyBorder="1" applyAlignment="1" applyProtection="1">
      <alignment horizontal="center" vertical="center"/>
      <protection locked="0"/>
    </xf>
    <xf numFmtId="3" fontId="3" fillId="0" borderId="74" xfId="0" applyNumberFormat="1" applyFont="1" applyBorder="1" applyAlignment="1" applyProtection="1">
      <alignment horizontal="right" vertical="center" wrapText="1"/>
      <protection locked="0"/>
    </xf>
    <xf numFmtId="3" fontId="3" fillId="0" borderId="77" xfId="0" applyNumberFormat="1" applyFont="1" applyBorder="1" applyAlignment="1" applyProtection="1">
      <alignment horizontal="right" vertical="center" wrapText="1"/>
      <protection locked="0" hidden="1"/>
    </xf>
    <xf numFmtId="0" fontId="3" fillId="0" borderId="7" xfId="0" applyFont="1" applyBorder="1" applyAlignment="1" applyProtection="1">
      <alignment horizontal="right" vertical="center" wrapText="1"/>
      <protection locked="0" hidden="1"/>
    </xf>
    <xf numFmtId="177" fontId="3" fillId="0" borderId="75" xfId="0" applyNumberFormat="1" applyFont="1" applyBorder="1" applyAlignment="1" applyProtection="1">
      <alignment horizontal="right" vertical="center" wrapText="1"/>
      <protection locked="0"/>
    </xf>
    <xf numFmtId="177" fontId="3" fillId="0" borderId="5" xfId="0" applyNumberFormat="1" applyFont="1" applyBorder="1" applyAlignment="1" applyProtection="1">
      <alignment horizontal="right" vertical="center" wrapText="1"/>
      <protection locked="0"/>
    </xf>
    <xf numFmtId="177" fontId="3" fillId="0" borderId="77" xfId="0" applyNumberFormat="1" applyFont="1" applyBorder="1" applyAlignment="1" applyProtection="1">
      <alignment horizontal="right" vertical="center" wrapText="1"/>
      <protection hidden="1"/>
    </xf>
    <xf numFmtId="177" fontId="3" fillId="0" borderId="7" xfId="0" applyNumberFormat="1" applyFont="1" applyBorder="1" applyAlignment="1" applyProtection="1">
      <alignment horizontal="right" vertical="center" wrapText="1"/>
      <protection hidden="1"/>
    </xf>
    <xf numFmtId="177" fontId="3" fillId="0" borderId="74" xfId="0" applyNumberFormat="1" applyFont="1" applyBorder="1" applyAlignment="1" applyProtection="1">
      <alignment horizontal="right" vertical="center" wrapText="1"/>
      <protection locked="0"/>
    </xf>
    <xf numFmtId="0" fontId="7" fillId="0" borderId="0" xfId="0" applyFont="1" applyBorder="1" applyAlignment="1" applyProtection="1">
      <alignment horizontal="center" vertical="center" wrapText="1"/>
      <protection locked="0"/>
    </xf>
    <xf numFmtId="177" fontId="3" fillId="0" borderId="0" xfId="0" applyNumberFormat="1" applyFont="1" applyBorder="1" applyAlignment="1" applyProtection="1">
      <alignment horizontal="right" vertical="center" wrapText="1"/>
      <protection hidden="1"/>
    </xf>
    <xf numFmtId="0" fontId="0" fillId="0" borderId="0" xfId="0" applyBorder="1" applyAlignment="1" applyProtection="1">
      <alignment horizontal="center" vertical="center" wrapText="1"/>
      <protection hidden="1"/>
    </xf>
    <xf numFmtId="0" fontId="3" fillId="0" borderId="53" xfId="1" applyFont="1" applyBorder="1" applyAlignment="1" applyProtection="1">
      <alignment horizontal="center" vertical="center" wrapText="1"/>
      <protection locked="0"/>
    </xf>
    <xf numFmtId="0" fontId="3" fillId="0" borderId="53" xfId="1" applyFont="1" applyBorder="1" applyAlignment="1" applyProtection="1">
      <alignment horizontal="center" vertical="center" wrapText="1"/>
      <protection hidden="1"/>
    </xf>
    <xf numFmtId="180" fontId="3" fillId="0" borderId="53" xfId="1" applyNumberFormat="1" applyFont="1" applyBorder="1" applyAlignment="1" applyProtection="1">
      <alignment horizontal="center" vertical="center" wrapText="1"/>
      <protection hidden="1"/>
    </xf>
    <xf numFmtId="0" fontId="1" fillId="0" borderId="53" xfId="1" applyBorder="1" applyAlignment="1" applyProtection="1">
      <alignment horizontal="center" vertical="center" wrapText="1"/>
      <protection hidden="1"/>
    </xf>
    <xf numFmtId="181" fontId="3" fillId="0" borderId="53" xfId="1" applyNumberFormat="1"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3" fillId="0" borderId="16" xfId="0" applyFont="1" applyBorder="1" applyAlignment="1" applyProtection="1">
      <alignment horizontal="center" vertical="center"/>
      <protection locked="0"/>
    </xf>
    <xf numFmtId="0" fontId="3" fillId="0" borderId="16" xfId="0" applyFont="1" applyBorder="1" applyAlignment="1" applyProtection="1">
      <alignment horizontal="center" vertical="center" wrapText="1"/>
      <protection locked="0"/>
    </xf>
    <xf numFmtId="176" fontId="3" fillId="0" borderId="18" xfId="0" applyNumberFormat="1" applyFont="1" applyBorder="1" applyAlignment="1" applyProtection="1">
      <alignment horizontal="center" vertical="center" wrapText="1"/>
      <protection locked="0"/>
    </xf>
    <xf numFmtId="176" fontId="3" fillId="0" borderId="16" xfId="0" applyNumberFormat="1" applyFont="1" applyBorder="1" applyAlignment="1" applyProtection="1">
      <alignment horizontal="center" vertical="center" wrapText="1"/>
      <protection locked="0"/>
    </xf>
    <xf numFmtId="0" fontId="3" fillId="0" borderId="16" xfId="0" applyFont="1" applyBorder="1" applyAlignment="1">
      <alignment horizontal="center" vertical="center" wrapText="1"/>
    </xf>
    <xf numFmtId="0" fontId="3" fillId="0" borderId="19"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wrapText="1"/>
      <protection hidden="1"/>
    </xf>
    <xf numFmtId="180" fontId="3" fillId="0" borderId="18" xfId="0" applyNumberFormat="1" applyFont="1" applyBorder="1" applyAlignment="1" applyProtection="1">
      <alignment horizontal="center" vertical="center" wrapText="1"/>
      <protection hidden="1"/>
    </xf>
    <xf numFmtId="180" fontId="3" fillId="0" borderId="16" xfId="0" applyNumberFormat="1" applyFont="1"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3" fillId="0" borderId="18"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179" fontId="3" fillId="0" borderId="18" xfId="0" applyNumberFormat="1" applyFont="1" applyBorder="1" applyAlignment="1" applyProtection="1">
      <alignment horizontal="center" vertical="center" wrapText="1"/>
      <protection locked="0"/>
    </xf>
    <xf numFmtId="179" fontId="3" fillId="0" borderId="11" xfId="0" applyNumberFormat="1" applyFont="1" applyBorder="1" applyAlignment="1" applyProtection="1">
      <alignment horizontal="center" vertical="center" wrapText="1"/>
      <protection locked="0"/>
    </xf>
    <xf numFmtId="0" fontId="3" fillId="0" borderId="11" xfId="0" applyFont="1" applyBorder="1" applyAlignment="1">
      <alignment horizontal="center" vertical="center" wrapText="1"/>
    </xf>
    <xf numFmtId="180" fontId="3" fillId="0" borderId="19" xfId="0" applyNumberFormat="1"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0" fontId="3" fillId="0" borderId="40"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179" fontId="3" fillId="0" borderId="50" xfId="1" applyNumberFormat="1" applyFont="1" applyBorder="1" applyAlignment="1" applyProtection="1">
      <alignment horizontal="center" vertical="center" wrapText="1"/>
      <protection locked="0"/>
    </xf>
    <xf numFmtId="0" fontId="3" fillId="0" borderId="105" xfId="0" applyFont="1" applyBorder="1" applyAlignment="1" applyProtection="1">
      <alignment horizontal="center" vertical="center" wrapText="1"/>
      <protection locked="0"/>
    </xf>
    <xf numFmtId="0" fontId="3" fillId="0" borderId="107" xfId="0" applyFont="1" applyBorder="1" applyAlignment="1" applyProtection="1">
      <alignment horizontal="center" vertical="center" wrapText="1"/>
      <protection locked="0"/>
    </xf>
    <xf numFmtId="0" fontId="3" fillId="0" borderId="18" xfId="0" applyFont="1"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1" fillId="0" borderId="53" xfId="1" applyBorder="1" applyAlignment="1" applyProtection="1">
      <alignment horizontal="center" vertical="center" wrapText="1"/>
      <protection hidden="1"/>
    </xf>
    <xf numFmtId="0" fontId="2" fillId="5" borderId="0" xfId="0" applyFont="1" applyFill="1" applyAlignment="1" applyProtection="1">
      <alignment horizontal="center" vertical="center"/>
      <protection locked="0"/>
    </xf>
    <xf numFmtId="0" fontId="0" fillId="5" borderId="0" xfId="0" applyFill="1" applyAlignment="1">
      <alignment horizontal="center" vertical="center"/>
    </xf>
    <xf numFmtId="0" fontId="0" fillId="0" borderId="11" xfId="0" applyBorder="1" applyAlignment="1">
      <alignment horizontal="center" vertical="center" wrapText="1"/>
    </xf>
    <xf numFmtId="0" fontId="3" fillId="0" borderId="53" xfId="1" applyFont="1" applyBorder="1" applyAlignment="1" applyProtection="1">
      <alignment horizontal="center" vertical="center" wrapText="1"/>
      <protection locked="0"/>
    </xf>
    <xf numFmtId="181" fontId="3" fillId="0" borderId="53" xfId="1" applyNumberFormat="1" applyFont="1" applyBorder="1" applyAlignment="1" applyProtection="1">
      <alignment horizontal="center" vertical="center" wrapText="1"/>
      <protection locked="0"/>
    </xf>
    <xf numFmtId="0" fontId="3" fillId="0" borderId="53" xfId="1" applyFont="1" applyBorder="1" applyAlignment="1" applyProtection="1">
      <alignment horizontal="center" vertical="center" wrapText="1"/>
      <protection hidden="1"/>
    </xf>
    <xf numFmtId="180" fontId="3" fillId="0" borderId="53" xfId="1" applyNumberFormat="1" applyFont="1" applyBorder="1" applyAlignment="1" applyProtection="1">
      <alignment horizontal="center" vertical="center" wrapText="1"/>
      <protection hidden="1"/>
    </xf>
    <xf numFmtId="0" fontId="3" fillId="0" borderId="50" xfId="1" applyFont="1" applyBorder="1" applyAlignment="1" applyProtection="1">
      <alignment horizontal="center" vertical="center" wrapText="1"/>
      <protection locked="0"/>
    </xf>
    <xf numFmtId="0" fontId="3" fillId="0" borderId="50" xfId="1" applyFont="1" applyBorder="1" applyAlignment="1" applyProtection="1">
      <alignment horizontal="center" vertical="center"/>
      <protection locked="0"/>
    </xf>
    <xf numFmtId="180" fontId="3" fillId="0" borderId="50" xfId="1" applyNumberFormat="1" applyFont="1" applyBorder="1" applyAlignment="1" applyProtection="1">
      <alignment horizontal="center" vertical="center" wrapText="1"/>
      <protection locked="0"/>
    </xf>
    <xf numFmtId="0" fontId="3" fillId="0" borderId="52" xfId="1" applyFont="1" applyBorder="1" applyAlignment="1" applyProtection="1">
      <alignment horizontal="center" vertical="center" wrapText="1"/>
      <protection locked="0"/>
    </xf>
    <xf numFmtId="0" fontId="0" fillId="0" borderId="18" xfId="0" applyBorder="1" applyAlignment="1" applyProtection="1">
      <alignment vertical="center" wrapText="1"/>
      <protection locked="0" hidden="1"/>
    </xf>
    <xf numFmtId="0" fontId="0" fillId="0" borderId="16" xfId="0" applyBorder="1" applyAlignment="1" applyProtection="1">
      <alignment vertical="center" wrapText="1"/>
      <protection locked="0" hidden="1"/>
    </xf>
    <xf numFmtId="0" fontId="3" fillId="0" borderId="41" xfId="1" applyFont="1" applyBorder="1" applyAlignment="1" applyProtection="1">
      <alignment vertical="center"/>
      <protection locked="0"/>
    </xf>
    <xf numFmtId="0" fontId="3" fillId="0" borderId="42" xfId="1" applyFont="1" applyBorder="1" applyAlignment="1" applyProtection="1">
      <alignment horizontal="center" vertical="center" wrapText="1"/>
      <protection locked="0"/>
    </xf>
    <xf numFmtId="0" fontId="3" fillId="0" borderId="43" xfId="1" applyFont="1" applyBorder="1" applyAlignment="1" applyProtection="1">
      <alignment horizontal="center" vertical="center" wrapText="1"/>
      <protection locked="0"/>
    </xf>
    <xf numFmtId="0" fontId="3" fillId="0" borderId="44" xfId="1" applyFont="1" applyBorder="1" applyAlignment="1" applyProtection="1">
      <alignment horizontal="center" vertical="center" wrapText="1"/>
      <protection locked="0"/>
    </xf>
    <xf numFmtId="0" fontId="3" fillId="0" borderId="45" xfId="1" applyFont="1" applyBorder="1" applyAlignment="1" applyProtection="1">
      <alignment horizontal="center" vertical="center" wrapText="1"/>
      <protection locked="0"/>
    </xf>
    <xf numFmtId="0" fontId="3" fillId="0" borderId="47" xfId="1" applyFont="1" applyBorder="1" applyAlignment="1" applyProtection="1">
      <alignment horizontal="center" vertical="center" wrapText="1"/>
      <protection locked="0"/>
    </xf>
    <xf numFmtId="0" fontId="3" fillId="0" borderId="48" xfId="1" applyFont="1" applyBorder="1" applyAlignment="1" applyProtection="1">
      <alignment horizontal="center" vertical="center" wrapText="1"/>
      <protection locked="0"/>
    </xf>
    <xf numFmtId="0" fontId="3" fillId="0" borderId="16" xfId="0" applyFont="1" applyBorder="1" applyAlignment="1" applyProtection="1">
      <alignment horizontal="right" vertical="center" wrapText="1"/>
      <protection locked="0"/>
    </xf>
    <xf numFmtId="176" fontId="3" fillId="0" borderId="18" xfId="0" applyNumberFormat="1" applyFont="1" applyBorder="1" applyAlignment="1" applyProtection="1">
      <alignment horizontal="right" vertical="center" wrapText="1"/>
      <protection locked="0"/>
    </xf>
    <xf numFmtId="176" fontId="3" fillId="0" borderId="16" xfId="0" applyNumberFormat="1"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hidden="1"/>
    </xf>
    <xf numFmtId="0" fontId="3" fillId="0" borderId="20" xfId="0" applyFont="1" applyBorder="1" applyAlignment="1" applyProtection="1">
      <alignment horizontal="right" vertical="center" wrapText="1"/>
      <protection locked="0" hidden="1"/>
    </xf>
    <xf numFmtId="0" fontId="3" fillId="0" borderId="18" xfId="0" applyFont="1" applyBorder="1" applyAlignment="1" applyProtection="1">
      <alignment horizontal="right" vertical="center" wrapText="1"/>
      <protection locked="0" hidden="1"/>
    </xf>
    <xf numFmtId="0" fontId="3" fillId="0" borderId="16" xfId="0" applyFont="1" applyBorder="1" applyAlignment="1" applyProtection="1">
      <alignment horizontal="right" vertical="center" wrapText="1"/>
      <protection locked="0" hidden="1"/>
    </xf>
    <xf numFmtId="180" fontId="3" fillId="0" borderId="18" xfId="0" applyNumberFormat="1" applyFont="1" applyBorder="1" applyAlignment="1" applyProtection="1">
      <alignment horizontal="right" vertical="center" wrapText="1"/>
      <protection locked="0" hidden="1"/>
    </xf>
    <xf numFmtId="180" fontId="3" fillId="0" borderId="16" xfId="0" applyNumberFormat="1" applyFont="1" applyBorder="1" applyAlignment="1" applyProtection="1">
      <alignment horizontal="right" vertical="center" wrapText="1"/>
      <protection locked="0" hidden="1"/>
    </xf>
    <xf numFmtId="180" fontId="3" fillId="0" borderId="13" xfId="0" applyNumberFormat="1" applyFont="1" applyBorder="1" applyAlignment="1" applyProtection="1">
      <alignment horizontal="right" vertical="center" wrapText="1"/>
      <protection locked="0"/>
    </xf>
    <xf numFmtId="180" fontId="3" fillId="0" borderId="11" xfId="0" applyNumberFormat="1" applyFont="1" applyBorder="1" applyAlignment="1" applyProtection="1">
      <alignment horizontal="right" vertical="center" wrapText="1"/>
      <protection locked="0"/>
    </xf>
    <xf numFmtId="180" fontId="3" fillId="0" borderId="19" xfId="0" applyNumberFormat="1" applyFont="1" applyBorder="1" applyAlignment="1" applyProtection="1">
      <alignment horizontal="right" vertical="center" wrapText="1"/>
      <protection locked="0"/>
    </xf>
    <xf numFmtId="0" fontId="3" fillId="0" borderId="7" xfId="0" applyFont="1" applyBorder="1" applyAlignment="1" applyProtection="1">
      <alignment vertical="center"/>
      <protection locked="0"/>
    </xf>
    <xf numFmtId="0" fontId="3" fillId="0" borderId="19" xfId="0" applyFont="1" applyBorder="1" applyAlignment="1" applyProtection="1">
      <alignment horizontal="right" vertical="center" wrapText="1"/>
      <protection hidden="1"/>
    </xf>
    <xf numFmtId="0" fontId="3" fillId="0" borderId="20" xfId="0" applyFont="1" applyBorder="1" applyAlignment="1" applyProtection="1">
      <alignment horizontal="right" vertical="center" wrapText="1"/>
      <protection hidden="1"/>
    </xf>
    <xf numFmtId="180" fontId="3" fillId="0" borderId="18" xfId="0" applyNumberFormat="1" applyFont="1" applyBorder="1" applyAlignment="1" applyProtection="1">
      <alignment horizontal="right" vertical="center" wrapText="1"/>
      <protection hidden="1"/>
    </xf>
    <xf numFmtId="180" fontId="3" fillId="0" borderId="16" xfId="0" applyNumberFormat="1" applyFont="1" applyBorder="1" applyAlignment="1" applyProtection="1">
      <alignment horizontal="right" vertical="center" wrapText="1"/>
      <protection hidden="1"/>
    </xf>
    <xf numFmtId="179" fontId="3" fillId="0" borderId="18" xfId="0" applyNumberFormat="1" applyFont="1" applyFill="1" applyBorder="1" applyAlignment="1" applyProtection="1">
      <alignment horizontal="center" vertical="center" wrapText="1"/>
      <protection locked="0"/>
    </xf>
    <xf numFmtId="179" fontId="3" fillId="0" borderId="11" xfId="0" applyNumberFormat="1"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3" fillId="6" borderId="21" xfId="0" applyFont="1" applyFill="1" applyBorder="1" applyAlignment="1" applyProtection="1">
      <alignment horizontal="center" vertical="center" wrapText="1"/>
      <protection locked="0"/>
    </xf>
    <xf numFmtId="179" fontId="3" fillId="0" borderId="18" xfId="1" applyNumberFormat="1" applyFont="1" applyBorder="1" applyAlignment="1" applyProtection="1">
      <alignment horizontal="center" vertical="center" wrapText="1"/>
      <protection locked="0"/>
    </xf>
    <xf numFmtId="179" fontId="3" fillId="0" borderId="11" xfId="1" applyNumberFormat="1" applyFont="1" applyBorder="1" applyAlignment="1" applyProtection="1">
      <alignment horizontal="center" vertical="center" wrapText="1"/>
      <protection locked="0"/>
    </xf>
    <xf numFmtId="0" fontId="3" fillId="0" borderId="18" xfId="1" applyFont="1" applyBorder="1" applyAlignment="1" applyProtection="1">
      <alignment horizontal="center" vertical="center" wrapText="1"/>
      <protection locked="0"/>
    </xf>
    <xf numFmtId="0" fontId="3" fillId="0" borderId="11" xfId="1" applyFont="1" applyBorder="1" applyAlignment="1">
      <alignment horizontal="center" vertical="center" wrapText="1"/>
    </xf>
    <xf numFmtId="180" fontId="3" fillId="6" borderId="19" xfId="0" applyNumberFormat="1" applyFont="1" applyFill="1" applyBorder="1" applyAlignment="1" applyProtection="1">
      <alignment horizontal="right" vertical="center" wrapText="1"/>
      <protection locked="0"/>
    </xf>
    <xf numFmtId="0" fontId="3" fillId="0" borderId="85"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178" fontId="4" fillId="0" borderId="18" xfId="0" applyNumberFormat="1" applyFont="1" applyBorder="1" applyAlignment="1" applyProtection="1">
      <alignment horizontal="center" vertical="center" wrapText="1"/>
      <protection locked="0"/>
    </xf>
    <xf numFmtId="178" fontId="3" fillId="0" borderId="11" xfId="0" applyNumberFormat="1"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180" fontId="3" fillId="0" borderId="18" xfId="0" applyNumberFormat="1" applyFont="1" applyBorder="1" applyAlignment="1" applyProtection="1">
      <alignment horizontal="right" vertical="center" wrapText="1"/>
      <protection locked="0"/>
    </xf>
    <xf numFmtId="0" fontId="3" fillId="0" borderId="18" xfId="1" applyFont="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0" fontId="3" fillId="0" borderId="11" xfId="1" applyFont="1" applyBorder="1" applyAlignment="1" applyProtection="1">
      <alignment horizontal="center" vertical="center" wrapText="1"/>
      <protection locked="0"/>
    </xf>
    <xf numFmtId="0" fontId="3" fillId="0" borderId="41" xfId="1" applyFont="1" applyBorder="1" applyAlignment="1" applyProtection="1">
      <alignment horizontal="center" vertical="center"/>
      <protection locked="0"/>
    </xf>
    <xf numFmtId="0" fontId="3" fillId="0" borderId="19" xfId="0" applyFont="1" applyBorder="1" applyAlignment="1" applyProtection="1">
      <alignment horizontal="center" vertical="center" wrapText="1"/>
      <protection locked="0" hidden="1"/>
    </xf>
    <xf numFmtId="0" fontId="3" fillId="0" borderId="20" xfId="0" applyFont="1" applyBorder="1" applyAlignment="1" applyProtection="1">
      <alignment horizontal="center" vertical="center" wrapText="1"/>
      <protection locked="0" hidden="1"/>
    </xf>
    <xf numFmtId="0" fontId="3" fillId="0" borderId="18" xfId="0" applyFont="1" applyBorder="1" applyAlignment="1" applyProtection="1">
      <alignment horizontal="center" vertical="center" wrapText="1"/>
      <protection locked="0" hidden="1"/>
    </xf>
    <xf numFmtId="0" fontId="3" fillId="0" borderId="16" xfId="0" applyFont="1" applyBorder="1" applyAlignment="1" applyProtection="1">
      <alignment horizontal="center" vertical="center" wrapText="1"/>
      <protection locked="0" hidden="1"/>
    </xf>
    <xf numFmtId="180" fontId="3" fillId="0" borderId="18" xfId="0" applyNumberFormat="1" applyFont="1" applyBorder="1" applyAlignment="1" applyProtection="1">
      <alignment horizontal="center" vertical="center" wrapText="1"/>
      <protection locked="0" hidden="1"/>
    </xf>
    <xf numFmtId="180" fontId="3" fillId="0" borderId="16" xfId="0" applyNumberFormat="1" applyFont="1" applyBorder="1" applyAlignment="1" applyProtection="1">
      <alignment horizontal="center" vertical="center" wrapText="1"/>
      <protection locked="0" hidden="1"/>
    </xf>
    <xf numFmtId="0" fontId="0" fillId="0" borderId="18" xfId="0" applyBorder="1" applyAlignment="1" applyProtection="1">
      <alignment horizontal="center" vertical="center" wrapText="1"/>
      <protection locked="0" hidden="1"/>
    </xf>
    <xf numFmtId="0" fontId="0" fillId="0" borderId="16" xfId="0" applyBorder="1" applyAlignment="1" applyProtection="1">
      <alignment horizontal="center" vertical="center" wrapText="1"/>
      <protection locked="0" hidden="1"/>
    </xf>
    <xf numFmtId="180" fontId="3" fillId="0" borderId="13" xfId="0" applyNumberFormat="1" applyFont="1" applyBorder="1" applyAlignment="1" applyProtection="1">
      <alignment horizontal="center" vertical="center" wrapText="1"/>
      <protection locked="0"/>
    </xf>
    <xf numFmtId="180" fontId="3" fillId="0" borderId="11"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0" borderId="0" xfId="0" applyAlignment="1">
      <alignment horizontal="center" vertical="center"/>
    </xf>
    <xf numFmtId="0" fontId="3" fillId="0" borderId="35"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8" xfId="0" applyFont="1" applyBorder="1" applyAlignment="1" applyProtection="1">
      <alignment vertical="center" wrapText="1"/>
      <protection locked="0"/>
    </xf>
    <xf numFmtId="0" fontId="0" fillId="0" borderId="11" xfId="0"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180" fontId="4" fillId="0" borderId="18" xfId="0" applyNumberFormat="1" applyFont="1" applyBorder="1" applyAlignment="1" applyProtection="1">
      <alignment horizontal="right" vertical="center" wrapText="1"/>
      <protection locked="0"/>
    </xf>
    <xf numFmtId="0" fontId="3" fillId="0" borderId="30" xfId="0" applyFont="1" applyBorder="1" applyAlignment="1" applyProtection="1">
      <alignment vertical="center" wrapText="1"/>
      <protection locked="0"/>
    </xf>
    <xf numFmtId="0" fontId="0" fillId="0" borderId="30" xfId="0" applyBorder="1" applyAlignment="1" applyProtection="1">
      <alignment vertical="center" wrapText="1"/>
      <protection locked="0"/>
    </xf>
    <xf numFmtId="0" fontId="9" fillId="0" borderId="18"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179" fontId="9" fillId="0" borderId="18" xfId="0" applyNumberFormat="1" applyFont="1" applyBorder="1" applyAlignment="1" applyProtection="1">
      <alignment horizontal="center" vertical="center" wrapText="1"/>
      <protection locked="0"/>
    </xf>
    <xf numFmtId="179" fontId="9" fillId="0" borderId="11" xfId="0" applyNumberFormat="1" applyFont="1" applyBorder="1" applyAlignment="1" applyProtection="1">
      <alignment horizontal="center" vertical="center" wrapText="1"/>
      <protection locked="0"/>
    </xf>
    <xf numFmtId="0" fontId="9" fillId="0" borderId="18"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3" fillId="0" borderId="18" xfId="0" applyFont="1" applyBorder="1" applyAlignment="1" applyProtection="1">
      <alignment horizontal="right" vertical="center" wrapText="1"/>
      <protection hidden="1"/>
    </xf>
    <xf numFmtId="0" fontId="3" fillId="0" borderId="16" xfId="0" applyFont="1" applyBorder="1" applyAlignment="1" applyProtection="1">
      <alignment horizontal="right" vertical="center" wrapText="1"/>
      <protection hidden="1"/>
    </xf>
    <xf numFmtId="0" fontId="3" fillId="0" borderId="31" xfId="0" applyFont="1" applyBorder="1" applyAlignment="1" applyProtection="1">
      <alignment horizontal="right" vertical="center" wrapText="1"/>
      <protection hidden="1"/>
    </xf>
    <xf numFmtId="0" fontId="3" fillId="0" borderId="7" xfId="0" applyFont="1" applyBorder="1" applyAlignment="1" applyProtection="1">
      <alignment horizontal="right" vertical="center" wrapText="1"/>
      <protection hidden="1"/>
    </xf>
    <xf numFmtId="0" fontId="3" fillId="0" borderId="28" xfId="0" applyFont="1" applyBorder="1" applyAlignment="1" applyProtection="1">
      <alignment vertical="center" wrapText="1"/>
      <protection locked="0"/>
    </xf>
    <xf numFmtId="0" fontId="3" fillId="0" borderId="29" xfId="0" applyFont="1" applyBorder="1" applyAlignment="1" applyProtection="1">
      <alignment vertical="center" wrapText="1"/>
      <protection locked="0"/>
    </xf>
    <xf numFmtId="0" fontId="3" fillId="0" borderId="31"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11" xfId="0" applyFont="1" applyBorder="1" applyAlignment="1" applyProtection="1">
      <alignment vertical="center" wrapText="1"/>
      <protection locked="0"/>
    </xf>
    <xf numFmtId="178" fontId="4" fillId="0" borderId="32" xfId="0" applyNumberFormat="1" applyFont="1" applyBorder="1" applyAlignment="1" applyProtection="1">
      <alignment horizontal="center" vertical="center" wrapText="1"/>
      <protection locked="0"/>
    </xf>
    <xf numFmtId="178" fontId="3" fillId="0" borderId="32" xfId="0" applyNumberFormat="1" applyFont="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0" fontId="3" fillId="0" borderId="3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179" fontId="3" fillId="0" borderId="31" xfId="0" applyNumberFormat="1" applyFont="1" applyBorder="1" applyAlignment="1" applyProtection="1">
      <alignment horizontal="center" vertical="center" wrapText="1"/>
      <protection locked="0"/>
    </xf>
    <xf numFmtId="179" fontId="3" fillId="0" borderId="0" xfId="0" applyNumberFormat="1"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3" fillId="0" borderId="16" xfId="0" applyFont="1" applyBorder="1" applyAlignment="1" applyProtection="1">
      <alignment vertical="center" wrapText="1"/>
      <protection locked="0"/>
    </xf>
    <xf numFmtId="179" fontId="15" fillId="0" borderId="18" xfId="0" applyNumberFormat="1" applyFont="1" applyBorder="1" applyAlignment="1" applyProtection="1">
      <alignment horizontal="center" vertical="center" wrapText="1"/>
      <protection locked="0"/>
    </xf>
    <xf numFmtId="179" fontId="15" fillId="0" borderId="11" xfId="0" applyNumberFormat="1" applyFont="1" applyBorder="1" applyAlignment="1" applyProtection="1">
      <alignment horizontal="center" vertical="center" wrapText="1"/>
      <protection locked="0"/>
    </xf>
    <xf numFmtId="180" fontId="4" fillId="0" borderId="0" xfId="0" applyNumberFormat="1" applyFont="1" applyBorder="1" applyAlignment="1" applyProtection="1">
      <alignment horizontal="right" vertical="center" wrapText="1"/>
      <protection locked="0"/>
    </xf>
    <xf numFmtId="180" fontId="3" fillId="0" borderId="0" xfId="0" applyNumberFormat="1" applyFont="1" applyBorder="1" applyAlignment="1" applyProtection="1">
      <alignment horizontal="right" vertical="center" wrapText="1"/>
      <protection locked="0"/>
    </xf>
    <xf numFmtId="0" fontId="7" fillId="0" borderId="16" xfId="0" applyFont="1" applyBorder="1" applyAlignment="1">
      <alignment horizontal="center" vertical="center" wrapText="1"/>
    </xf>
    <xf numFmtId="178" fontId="26" fillId="0" borderId="18" xfId="0" applyNumberFormat="1" applyFont="1" applyBorder="1" applyAlignment="1" applyProtection="1">
      <alignment horizontal="center" vertical="center" wrapText="1"/>
      <protection locked="0"/>
    </xf>
    <xf numFmtId="178" fontId="26" fillId="0" borderId="11" xfId="0" applyNumberFormat="1" applyFont="1" applyBorder="1" applyAlignment="1" applyProtection="1">
      <alignment horizontal="center" vertical="center" wrapText="1"/>
      <protection locked="0"/>
    </xf>
    <xf numFmtId="0" fontId="27" fillId="0" borderId="11" xfId="0" applyFont="1" applyBorder="1" applyAlignment="1" applyProtection="1">
      <alignment horizontal="center" vertical="center" wrapText="1"/>
      <protection locked="0"/>
    </xf>
    <xf numFmtId="3" fontId="3" fillId="0" borderId="18" xfId="0" applyNumberFormat="1" applyFont="1" applyBorder="1" applyAlignment="1" applyProtection="1">
      <alignment horizontal="center" vertical="center" wrapText="1"/>
      <protection locked="0"/>
    </xf>
    <xf numFmtId="0" fontId="9" fillId="0" borderId="11" xfId="0" applyFont="1" applyBorder="1" applyAlignment="1">
      <alignment horizontal="center" vertical="center" wrapText="1"/>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16" xfId="0" applyFont="1" applyBorder="1" applyAlignment="1" applyProtection="1">
      <alignment horizontal="right" vertical="center"/>
      <protection locked="0"/>
    </xf>
    <xf numFmtId="0" fontId="11" fillId="0" borderId="11" xfId="0" applyFont="1" applyBorder="1" applyAlignment="1" applyProtection="1">
      <alignment horizontal="center" vertical="center"/>
      <protection locked="0"/>
    </xf>
    <xf numFmtId="0" fontId="11" fillId="0" borderId="11" xfId="0" applyFont="1" applyBorder="1" applyAlignment="1" applyProtection="1">
      <alignment horizontal="center" vertical="center" wrapText="1"/>
      <protection locked="0"/>
    </xf>
    <xf numFmtId="0" fontId="11" fillId="0" borderId="11" xfId="0" applyFont="1" applyBorder="1" applyAlignment="1">
      <alignment horizontal="center" vertical="center" wrapText="1"/>
    </xf>
    <xf numFmtId="0" fontId="31" fillId="0" borderId="18"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 fillId="0" borderId="19" xfId="0" applyFont="1" applyBorder="1" applyAlignment="1" applyProtection="1">
      <alignment vertical="center" wrapText="1"/>
      <protection locked="0"/>
    </xf>
    <xf numFmtId="177" fontId="3" fillId="0" borderId="19" xfId="0" applyNumberFormat="1" applyFont="1" applyBorder="1" applyAlignment="1" applyProtection="1">
      <alignment horizontal="right" vertical="center" wrapText="1"/>
      <protection locked="0"/>
    </xf>
    <xf numFmtId="0" fontId="0" fillId="0" borderId="19" xfId="0" applyBorder="1" applyAlignment="1" applyProtection="1">
      <alignment vertical="center" wrapText="1"/>
      <protection locked="0"/>
    </xf>
    <xf numFmtId="179" fontId="3" fillId="0" borderId="19" xfId="0" applyNumberFormat="1" applyFont="1" applyBorder="1" applyAlignment="1" applyProtection="1">
      <alignment horizontal="center" vertical="center" wrapText="1"/>
      <protection locked="0"/>
    </xf>
    <xf numFmtId="177" fontId="3" fillId="0" borderId="18" xfId="0" applyNumberFormat="1" applyFont="1" applyBorder="1" applyAlignment="1" applyProtection="1">
      <alignment horizontal="right" vertical="center" wrapText="1"/>
      <protection locked="0"/>
    </xf>
    <xf numFmtId="177" fontId="3" fillId="0" borderId="11" xfId="0" applyNumberFormat="1" applyFont="1" applyBorder="1" applyAlignment="1" applyProtection="1">
      <alignment horizontal="right" vertical="center" wrapText="1"/>
      <protection locked="0"/>
    </xf>
    <xf numFmtId="177" fontId="0" fillId="0" borderId="11" xfId="0" applyNumberFormat="1" applyBorder="1" applyAlignment="1" applyProtection="1">
      <alignment horizontal="right" vertical="center" wrapText="1"/>
      <protection locked="0"/>
    </xf>
    <xf numFmtId="177" fontId="3" fillId="0" borderId="13" xfId="0" applyNumberFormat="1" applyFont="1" applyBorder="1" applyAlignment="1" applyProtection="1">
      <alignment horizontal="right" vertical="center" wrapText="1"/>
      <protection locked="0"/>
    </xf>
    <xf numFmtId="0" fontId="3" fillId="0" borderId="78"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179" fontId="18" fillId="0" borderId="18" xfId="0" applyNumberFormat="1" applyFont="1" applyBorder="1" applyAlignment="1" applyProtection="1">
      <alignment horizontal="center" vertical="center" wrapText="1"/>
      <protection locked="0"/>
    </xf>
    <xf numFmtId="179" fontId="18" fillId="0" borderId="11" xfId="0" applyNumberFormat="1" applyFont="1" applyBorder="1" applyAlignment="1" applyProtection="1">
      <alignment horizontal="center" vertical="center" wrapText="1"/>
      <protection locked="0"/>
    </xf>
    <xf numFmtId="177" fontId="3" fillId="0" borderId="18" xfId="0" applyNumberFormat="1" applyFont="1" applyFill="1" applyBorder="1" applyAlignment="1" applyProtection="1">
      <alignment horizontal="center" vertical="center" wrapText="1"/>
      <protection locked="0"/>
    </xf>
    <xf numFmtId="177" fontId="3" fillId="0" borderId="11" xfId="0" applyNumberFormat="1" applyFont="1" applyFill="1" applyBorder="1" applyAlignment="1" applyProtection="1">
      <alignment horizontal="center" vertical="center" wrapText="1"/>
      <protection locked="0"/>
    </xf>
    <xf numFmtId="177" fontId="3" fillId="0" borderId="16" xfId="0" applyNumberFormat="1" applyFont="1" applyFill="1" applyBorder="1" applyAlignment="1" applyProtection="1">
      <alignment horizontal="center" vertical="center" wrapText="1"/>
      <protection locked="0"/>
    </xf>
    <xf numFmtId="177" fontId="3" fillId="0" borderId="16" xfId="0" applyNumberFormat="1" applyFont="1" applyFill="1" applyBorder="1" applyAlignment="1" applyProtection="1">
      <alignment horizontal="center" vertical="center"/>
      <protection locked="0"/>
    </xf>
    <xf numFmtId="177" fontId="7" fillId="0" borderId="18" xfId="0" applyNumberFormat="1" applyFont="1" applyFill="1" applyBorder="1" applyAlignment="1" applyProtection="1">
      <alignment horizontal="center" vertical="center" wrapText="1"/>
      <protection locked="0"/>
    </xf>
    <xf numFmtId="177" fontId="7" fillId="0" borderId="16" xfId="0" applyNumberFormat="1" applyFont="1" applyFill="1" applyBorder="1" applyAlignment="1">
      <alignment horizontal="center" vertical="center" wrapText="1"/>
    </xf>
    <xf numFmtId="177" fontId="3" fillId="0" borderId="19" xfId="0" applyNumberFormat="1" applyFont="1" applyFill="1" applyBorder="1" applyAlignment="1" applyProtection="1">
      <alignment horizontal="center" vertical="center" wrapText="1"/>
      <protection hidden="1"/>
    </xf>
    <xf numFmtId="177" fontId="3" fillId="0" borderId="20" xfId="0" applyNumberFormat="1" applyFont="1" applyFill="1" applyBorder="1" applyAlignment="1" applyProtection="1">
      <alignment horizontal="center" vertical="center" wrapText="1"/>
      <protection hidden="1"/>
    </xf>
    <xf numFmtId="177" fontId="3" fillId="0" borderId="18" xfId="0" applyNumberFormat="1" applyFont="1" applyFill="1" applyBorder="1" applyAlignment="1" applyProtection="1">
      <alignment horizontal="center" vertical="center" wrapText="1"/>
      <protection hidden="1"/>
    </xf>
    <xf numFmtId="177" fontId="3" fillId="0" borderId="16" xfId="0" applyNumberFormat="1" applyFont="1" applyFill="1" applyBorder="1" applyAlignment="1" applyProtection="1">
      <alignment horizontal="center" vertical="center" wrapText="1"/>
      <protection hidden="1"/>
    </xf>
    <xf numFmtId="177" fontId="3" fillId="0" borderId="18" xfId="0" applyNumberFormat="1" applyFont="1" applyFill="1" applyBorder="1" applyAlignment="1" applyProtection="1">
      <alignment horizontal="right" vertical="center" wrapText="1"/>
      <protection hidden="1"/>
    </xf>
    <xf numFmtId="177" fontId="3" fillId="0" borderId="16" xfId="0" applyNumberFormat="1" applyFont="1" applyFill="1" applyBorder="1" applyAlignment="1" applyProtection="1">
      <alignment horizontal="right" vertical="center" wrapText="1"/>
      <protection hidden="1"/>
    </xf>
    <xf numFmtId="177" fontId="6" fillId="0" borderId="0" xfId="0" applyNumberFormat="1"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wrapText="1"/>
      <protection locked="0"/>
    </xf>
    <xf numFmtId="177" fontId="3" fillId="0" borderId="13" xfId="0" applyNumberFormat="1" applyFont="1" applyFill="1" applyBorder="1" applyAlignment="1" applyProtection="1">
      <alignment horizontal="center" vertical="center" wrapText="1"/>
      <protection locked="0"/>
    </xf>
    <xf numFmtId="177" fontId="0" fillId="0" borderId="11" xfId="0" applyNumberFormat="1" applyFill="1" applyBorder="1" applyAlignment="1">
      <alignment horizontal="center" vertical="center" wrapText="1"/>
    </xf>
    <xf numFmtId="177" fontId="3" fillId="0" borderId="22" xfId="0" applyNumberFormat="1" applyFont="1" applyFill="1" applyBorder="1" applyAlignment="1" applyProtection="1">
      <alignment horizontal="center" vertical="center" wrapText="1"/>
      <protection locked="0"/>
    </xf>
    <xf numFmtId="177" fontId="3" fillId="0" borderId="23" xfId="0" applyNumberFormat="1" applyFont="1" applyFill="1" applyBorder="1" applyAlignment="1" applyProtection="1">
      <alignment horizontal="center" vertical="center" wrapText="1"/>
      <protection locked="0"/>
    </xf>
    <xf numFmtId="177" fontId="3" fillId="0" borderId="13" xfId="0" applyNumberFormat="1" applyFont="1" applyFill="1" applyBorder="1" applyAlignment="1" applyProtection="1">
      <alignment horizontal="right" vertical="center" wrapText="1"/>
      <protection locked="0"/>
    </xf>
    <xf numFmtId="177" fontId="3" fillId="0" borderId="11" xfId="0" applyNumberFormat="1" applyFont="1" applyFill="1" applyBorder="1" applyAlignment="1" applyProtection="1">
      <alignment horizontal="right" vertical="center" wrapText="1"/>
      <protection locked="0"/>
    </xf>
    <xf numFmtId="177" fontId="0" fillId="0" borderId="11" xfId="0" applyNumberFormat="1" applyFill="1" applyBorder="1" applyAlignment="1" applyProtection="1">
      <alignment horizontal="center" vertical="center" wrapText="1"/>
      <protection locked="0"/>
    </xf>
    <xf numFmtId="177" fontId="3" fillId="0" borderId="1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1" xfId="0" applyNumberFormat="1" applyFont="1" applyFill="1" applyBorder="1" applyAlignment="1">
      <alignment horizontal="center" vertical="center" wrapText="1"/>
    </xf>
    <xf numFmtId="0" fontId="3" fillId="0" borderId="86" xfId="0" applyNumberFormat="1" applyFont="1" applyFill="1" applyBorder="1" applyAlignment="1">
      <alignment vertical="center" wrapText="1"/>
    </xf>
    <xf numFmtId="0" fontId="3" fillId="0" borderId="99" xfId="0" applyNumberFormat="1" applyFont="1" applyFill="1" applyBorder="1" applyAlignment="1">
      <alignment vertical="center" wrapText="1"/>
    </xf>
    <xf numFmtId="177" fontId="2" fillId="5" borderId="0" xfId="0" applyNumberFormat="1" applyFont="1" applyFill="1" applyAlignment="1" applyProtection="1">
      <alignment horizontal="center" vertical="center"/>
      <protection locked="0"/>
    </xf>
    <xf numFmtId="177" fontId="0" fillId="5" borderId="0" xfId="0" applyNumberFormat="1" applyFill="1" applyAlignment="1">
      <alignment horizontal="center" vertical="center"/>
    </xf>
    <xf numFmtId="0" fontId="0" fillId="0" borderId="0" xfId="0" applyAlignment="1" applyProtection="1">
      <alignment vertical="center"/>
      <protection locked="0"/>
    </xf>
    <xf numFmtId="49" fontId="3" fillId="0" borderId="5" xfId="0" applyNumberFormat="1" applyFont="1" applyFill="1" applyBorder="1" applyAlignment="1">
      <alignment vertical="center"/>
    </xf>
    <xf numFmtId="0" fontId="3" fillId="0" borderId="5" xfId="0" applyNumberFormat="1" applyFont="1" applyFill="1" applyBorder="1" applyAlignment="1">
      <alignment vertical="center"/>
    </xf>
    <xf numFmtId="49" fontId="3" fillId="0" borderId="90" xfId="0" applyNumberFormat="1" applyFont="1" applyFill="1" applyBorder="1" applyAlignment="1">
      <alignment horizontal="center" vertical="center" wrapText="1"/>
    </xf>
    <xf numFmtId="0" fontId="3" fillId="0" borderId="94" xfId="0" applyNumberFormat="1" applyFont="1" applyFill="1" applyBorder="1" applyAlignment="1">
      <alignment horizontal="center" vertical="center" wrapText="1"/>
    </xf>
    <xf numFmtId="49" fontId="3" fillId="0" borderId="91" xfId="0" applyNumberFormat="1" applyFont="1" applyFill="1" applyBorder="1" applyAlignment="1">
      <alignment horizontal="center" vertical="center" wrapText="1"/>
    </xf>
    <xf numFmtId="0" fontId="3" fillId="0" borderId="95" xfId="0" applyNumberFormat="1" applyFont="1" applyFill="1" applyBorder="1" applyAlignment="1">
      <alignment horizontal="center" vertical="center" wrapText="1"/>
    </xf>
    <xf numFmtId="0" fontId="3" fillId="0" borderId="50" xfId="0" applyNumberFormat="1" applyFont="1" applyFill="1" applyBorder="1" applyAlignment="1">
      <alignment horizontal="center" vertical="center" wrapText="1"/>
    </xf>
    <xf numFmtId="0" fontId="3" fillId="0" borderId="53" xfId="0" applyNumberFormat="1" applyFont="1" applyFill="1" applyBorder="1" applyAlignment="1">
      <alignment horizontal="center" vertical="center" wrapText="1"/>
    </xf>
    <xf numFmtId="0" fontId="3" fillId="0" borderId="69" xfId="0" applyNumberFormat="1" applyFont="1" applyFill="1" applyBorder="1" applyAlignment="1">
      <alignment horizontal="center" vertical="center" wrapText="1"/>
    </xf>
    <xf numFmtId="0" fontId="3" fillId="0" borderId="55" xfId="0" applyNumberFormat="1" applyFont="1" applyFill="1" applyBorder="1" applyAlignment="1">
      <alignment horizontal="center" vertical="center" wrapText="1"/>
    </xf>
    <xf numFmtId="187" fontId="3" fillId="0" borderId="86" xfId="0" applyNumberFormat="1" applyFont="1" applyFill="1" applyBorder="1" applyAlignment="1">
      <alignment horizontal="right" vertical="center" wrapText="1"/>
    </xf>
    <xf numFmtId="187" fontId="3" fillId="0" borderId="99" xfId="0" applyNumberFormat="1" applyFont="1" applyFill="1" applyBorder="1" applyAlignment="1">
      <alignment horizontal="right" vertical="center" wrapText="1"/>
    </xf>
    <xf numFmtId="0" fontId="0" fillId="0" borderId="95" xfId="0" applyNumberFormat="1" applyFont="1" applyFill="1" applyBorder="1" applyAlignment="1">
      <alignment horizontal="center" vertical="center" wrapText="1"/>
    </xf>
    <xf numFmtId="49" fontId="3" fillId="0" borderId="93" xfId="0" applyNumberFormat="1" applyFont="1" applyFill="1" applyBorder="1" applyAlignment="1">
      <alignment horizontal="center" vertical="center" wrapText="1"/>
    </xf>
    <xf numFmtId="0" fontId="3" fillId="0" borderId="98" xfId="0" applyNumberFormat="1" applyFont="1" applyFill="1" applyBorder="1" applyAlignment="1">
      <alignment horizontal="center" vertical="center" wrapText="1"/>
    </xf>
    <xf numFmtId="177" fontId="3" fillId="0" borderId="21" xfId="0" applyNumberFormat="1" applyFont="1" applyFill="1" applyBorder="1" applyAlignment="1" applyProtection="1">
      <alignment horizontal="center" vertical="center" wrapText="1"/>
      <protection locked="0"/>
    </xf>
    <xf numFmtId="177" fontId="3" fillId="0" borderId="19" xfId="0" applyNumberFormat="1" applyFont="1" applyFill="1" applyBorder="1" applyAlignment="1" applyProtection="1">
      <alignment horizontal="right" vertical="center" wrapText="1"/>
      <protection locked="0"/>
    </xf>
    <xf numFmtId="177" fontId="3" fillId="0" borderId="19" xfId="0" applyNumberFormat="1" applyFont="1" applyFill="1" applyBorder="1" applyAlignment="1" applyProtection="1">
      <alignment horizontal="center" vertical="center" wrapText="1"/>
      <protection locked="0"/>
    </xf>
    <xf numFmtId="177" fontId="0" fillId="0" borderId="19" xfId="0" applyNumberFormat="1" applyFill="1" applyBorder="1" applyAlignment="1" applyProtection="1">
      <alignment horizontal="center" vertical="center" wrapText="1"/>
      <protection locked="0"/>
    </xf>
    <xf numFmtId="49" fontId="3" fillId="0" borderId="86" xfId="0" applyNumberFormat="1" applyFont="1" applyFill="1" applyBorder="1" applyAlignment="1">
      <alignment horizontal="center" vertical="center"/>
    </xf>
    <xf numFmtId="0" fontId="3" fillId="0" borderId="87" xfId="0" applyNumberFormat="1" applyFont="1" applyFill="1" applyBorder="1" applyAlignment="1">
      <alignment horizontal="center" vertical="center"/>
    </xf>
    <xf numFmtId="49" fontId="30" fillId="0" borderId="100" xfId="0" applyNumberFormat="1" applyFont="1" applyFill="1" applyBorder="1" applyAlignment="1">
      <alignment horizontal="center" vertical="center" wrapText="1"/>
    </xf>
    <xf numFmtId="0" fontId="30" fillId="0" borderId="45" xfId="0" applyNumberFormat="1" applyFont="1" applyFill="1" applyBorder="1" applyAlignment="1">
      <alignment horizontal="center" vertical="center" wrapText="1"/>
    </xf>
    <xf numFmtId="49" fontId="3" fillId="0" borderId="100" xfId="0" applyNumberFormat="1" applyFont="1" applyFill="1" applyBorder="1" applyAlignment="1">
      <alignment horizontal="center" vertical="center" wrapText="1"/>
    </xf>
    <xf numFmtId="14" fontId="3" fillId="0" borderId="45" xfId="0"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49" fontId="18" fillId="0" borderId="91" xfId="0" applyNumberFormat="1" applyFont="1" applyFill="1" applyBorder="1" applyAlignment="1">
      <alignment horizontal="left" vertical="center" wrapText="1"/>
    </xf>
    <xf numFmtId="0" fontId="18" fillId="0" borderId="87" xfId="0" applyNumberFormat="1" applyFont="1" applyFill="1" applyBorder="1" applyAlignment="1">
      <alignment horizontal="left" vertical="center" wrapText="1"/>
    </xf>
    <xf numFmtId="0" fontId="3" fillId="0" borderId="100" xfId="0" applyNumberFormat="1" applyFont="1" applyFill="1" applyBorder="1" applyAlignment="1">
      <alignment horizontal="center" vertical="center" wrapText="1"/>
    </xf>
    <xf numFmtId="187" fontId="3" fillId="0" borderId="45" xfId="0" applyNumberFormat="1" applyFont="1" applyFill="1" applyBorder="1" applyAlignment="1">
      <alignment horizontal="right" vertical="center" wrapText="1"/>
    </xf>
    <xf numFmtId="187" fontId="3" fillId="0" borderId="50" xfId="0" applyNumberFormat="1" applyFont="1" applyFill="1" applyBorder="1" applyAlignment="1">
      <alignment horizontal="right" vertical="center" wrapText="1"/>
    </xf>
    <xf numFmtId="0" fontId="0" fillId="0" borderId="50"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55" xfId="0" applyNumberFormat="1" applyFont="1" applyFill="1" applyBorder="1" applyAlignment="1">
      <alignment horizontal="center" vertical="center"/>
    </xf>
    <xf numFmtId="0" fontId="3" fillId="0" borderId="86" xfId="0" applyNumberFormat="1" applyFont="1" applyFill="1" applyBorder="1" applyAlignment="1">
      <alignment horizontal="right" vertical="center" wrapText="1"/>
    </xf>
    <xf numFmtId="0" fontId="3" fillId="0" borderId="99" xfId="0" applyNumberFormat="1" applyFont="1" applyFill="1" applyBorder="1" applyAlignment="1">
      <alignment horizontal="right" vertical="center" wrapText="1"/>
    </xf>
    <xf numFmtId="0" fontId="3" fillId="0" borderId="86" xfId="0" applyNumberFormat="1" applyFont="1" applyFill="1" applyBorder="1" applyAlignment="1">
      <alignment horizontal="center" vertical="center" wrapText="1"/>
    </xf>
    <xf numFmtId="0" fontId="3" fillId="0" borderId="99" xfId="0" applyNumberFormat="1" applyFont="1" applyFill="1" applyBorder="1" applyAlignment="1">
      <alignment horizontal="center" vertical="center" wrapText="1"/>
    </xf>
    <xf numFmtId="0" fontId="3" fillId="0" borderId="86" xfId="3" applyNumberFormat="1" applyFont="1" applyFill="1" applyBorder="1" applyAlignment="1">
      <alignment vertical="center" wrapText="1"/>
    </xf>
    <xf numFmtId="0" fontId="3" fillId="0" borderId="99" xfId="3" applyNumberFormat="1" applyFont="1" applyFill="1" applyBorder="1" applyAlignment="1">
      <alignment vertical="center" wrapText="1"/>
    </xf>
    <xf numFmtId="49" fontId="3" fillId="0" borderId="86" xfId="3" applyNumberFormat="1" applyFont="1" applyFill="1" applyBorder="1" applyAlignment="1">
      <alignment horizontal="center" vertical="center" wrapText="1"/>
    </xf>
    <xf numFmtId="0" fontId="3" fillId="0" borderId="99" xfId="3" applyNumberFormat="1" applyFont="1" applyFill="1" applyBorder="1" applyAlignment="1">
      <alignment horizontal="center" vertical="center"/>
    </xf>
    <xf numFmtId="0" fontId="3" fillId="0" borderId="86" xfId="3" applyNumberFormat="1" applyFont="1" applyFill="1" applyBorder="1" applyAlignment="1">
      <alignment horizontal="center" vertical="center" wrapText="1"/>
    </xf>
    <xf numFmtId="0" fontId="3" fillId="0" borderId="99" xfId="3" applyNumberFormat="1" applyFont="1" applyFill="1" applyBorder="1" applyAlignment="1">
      <alignment horizontal="center" vertical="center" wrapText="1"/>
    </xf>
    <xf numFmtId="0" fontId="3" fillId="0" borderId="50" xfId="3" applyNumberFormat="1" applyFont="1" applyFill="1" applyBorder="1" applyAlignment="1">
      <alignment horizontal="center" vertical="center" wrapText="1"/>
    </xf>
    <xf numFmtId="0" fontId="3" fillId="0" borderId="53" xfId="3" applyNumberFormat="1" applyFont="1" applyFill="1" applyBorder="1" applyAlignment="1">
      <alignment horizontal="center" vertical="center" wrapText="1"/>
    </xf>
    <xf numFmtId="0" fontId="3" fillId="0" borderId="69" xfId="3" applyNumberFormat="1" applyFont="1" applyFill="1" applyBorder="1" applyAlignment="1">
      <alignment horizontal="center" vertical="center" wrapText="1"/>
    </xf>
    <xf numFmtId="0" fontId="3" fillId="0" borderId="55" xfId="3" applyNumberFormat="1" applyFont="1" applyFill="1" applyBorder="1" applyAlignment="1">
      <alignment horizontal="center" vertical="center" wrapText="1"/>
    </xf>
    <xf numFmtId="187" fontId="3" fillId="0" borderId="86" xfId="3" applyNumberFormat="1" applyFont="1" applyFill="1" applyBorder="1" applyAlignment="1">
      <alignment horizontal="right" vertical="center" wrapText="1"/>
    </xf>
    <xf numFmtId="187" fontId="3" fillId="0" borderId="99" xfId="3" applyNumberFormat="1" applyFont="1" applyFill="1" applyBorder="1" applyAlignment="1">
      <alignment horizontal="right" vertical="center" wrapText="1"/>
    </xf>
    <xf numFmtId="49" fontId="3" fillId="0" borderId="93" xfId="3" applyNumberFormat="1" applyFont="1" applyFill="1" applyBorder="1" applyAlignment="1">
      <alignment horizontal="center" vertical="center" wrapText="1"/>
    </xf>
    <xf numFmtId="0" fontId="3" fillId="0" borderId="98" xfId="3" applyNumberFormat="1" applyFont="1" applyFill="1" applyBorder="1" applyAlignment="1">
      <alignment horizontal="center" vertical="center" wrapText="1"/>
    </xf>
    <xf numFmtId="0" fontId="3" fillId="0" borderId="87" xfId="3" applyNumberFormat="1" applyFont="1" applyFill="1" applyBorder="1" applyAlignment="1">
      <alignment horizontal="center" vertical="center" wrapText="1"/>
    </xf>
    <xf numFmtId="14" fontId="3" fillId="0" borderId="87" xfId="3" applyNumberFormat="1" applyFont="1" applyFill="1" applyBorder="1" applyAlignment="1">
      <alignment horizontal="center" vertical="center" wrapText="1"/>
    </xf>
    <xf numFmtId="187" fontId="3" fillId="0" borderId="87" xfId="3" applyNumberFormat="1" applyFont="1" applyFill="1" applyBorder="1" applyAlignment="1">
      <alignment horizontal="right" vertical="center" wrapText="1"/>
    </xf>
    <xf numFmtId="0" fontId="14" fillId="0" borderId="87" xfId="3" applyNumberFormat="1" applyFont="1" applyFill="1" applyBorder="1" applyAlignment="1">
      <alignment horizontal="center" vertical="center" wrapText="1"/>
    </xf>
    <xf numFmtId="49" fontId="3" fillId="0" borderId="5" xfId="3" applyNumberFormat="1" applyFont="1" applyFill="1" applyBorder="1" applyAlignment="1">
      <alignment vertical="center"/>
    </xf>
    <xf numFmtId="0" fontId="3" fillId="0" borderId="5" xfId="3" applyNumberFormat="1" applyFont="1" applyFill="1" applyBorder="1" applyAlignment="1">
      <alignment vertical="center"/>
    </xf>
    <xf numFmtId="49" fontId="3" fillId="0" borderId="90" xfId="3" applyNumberFormat="1" applyFont="1" applyFill="1" applyBorder="1" applyAlignment="1">
      <alignment horizontal="center" vertical="center" wrapText="1"/>
    </xf>
    <xf numFmtId="0" fontId="3" fillId="0" borderId="94" xfId="3" applyNumberFormat="1" applyFont="1" applyFill="1" applyBorder="1" applyAlignment="1">
      <alignment horizontal="center" vertical="center" wrapText="1"/>
    </xf>
    <xf numFmtId="49" fontId="3" fillId="0" borderId="91" xfId="3" applyNumberFormat="1" applyFont="1" applyFill="1" applyBorder="1" applyAlignment="1">
      <alignment horizontal="center" vertical="center" wrapText="1"/>
    </xf>
    <xf numFmtId="0" fontId="3" fillId="0" borderId="95" xfId="3" applyNumberFormat="1" applyFont="1" applyFill="1" applyBorder="1" applyAlignment="1">
      <alignment horizontal="center" vertical="center" wrapText="1"/>
    </xf>
    <xf numFmtId="0" fontId="14" fillId="0" borderId="95" xfId="3" applyNumberFormat="1" applyFont="1" applyFill="1" applyBorder="1" applyAlignment="1">
      <alignment horizontal="center" vertical="center" wrapText="1"/>
    </xf>
    <xf numFmtId="185" fontId="3" fillId="0" borderId="18" xfId="0" applyNumberFormat="1" applyFont="1" applyBorder="1" applyAlignment="1" applyProtection="1">
      <alignment horizontal="center" vertical="center" wrapText="1"/>
      <protection locked="0"/>
    </xf>
    <xf numFmtId="185" fontId="3" fillId="0" borderId="16" xfId="0" applyNumberFormat="1" applyFont="1" applyBorder="1" applyAlignment="1" applyProtection="1">
      <alignment horizontal="center" vertical="center" wrapText="1"/>
      <protection locked="0"/>
    </xf>
    <xf numFmtId="0" fontId="4" fillId="0" borderId="18" xfId="0" applyNumberFormat="1" applyFont="1" applyBorder="1" applyAlignment="1" applyProtection="1">
      <alignment horizontal="center" vertical="center" wrapText="1"/>
      <protection locked="0"/>
    </xf>
    <xf numFmtId="0" fontId="3" fillId="0" borderId="11" xfId="0" applyNumberFormat="1" applyFont="1" applyBorder="1" applyAlignment="1" applyProtection="1">
      <alignment horizontal="center" vertical="center" wrapText="1"/>
      <protection locked="0"/>
    </xf>
    <xf numFmtId="183" fontId="4" fillId="0" borderId="50" xfId="1" applyNumberFormat="1" applyFont="1" applyBorder="1" applyAlignment="1" applyProtection="1">
      <alignment horizontal="center" vertical="center" wrapText="1"/>
      <protection locked="0"/>
    </xf>
    <xf numFmtId="180" fontId="7" fillId="3" borderId="0" xfId="0" applyNumberFormat="1" applyFont="1" applyFill="1" applyAlignment="1" applyProtection="1">
      <alignment horizontal="center" vertical="center"/>
      <protection locked="0"/>
    </xf>
    <xf numFmtId="0" fontId="0" fillId="3" borderId="0" xfId="0" applyFill="1" applyAlignment="1">
      <alignment horizontal="center" vertical="center"/>
    </xf>
    <xf numFmtId="0" fontId="3" fillId="0" borderId="58" xfId="0" applyNumberFormat="1" applyFont="1" applyBorder="1" applyAlignment="1">
      <alignment horizontal="center" vertical="center" wrapText="1"/>
    </xf>
    <xf numFmtId="1" fontId="3" fillId="0" borderId="56" xfId="0" applyNumberFormat="1" applyFont="1" applyBorder="1" applyAlignment="1">
      <alignment horizontal="center" vertical="center" wrapText="1"/>
    </xf>
    <xf numFmtId="14" fontId="3" fillId="0" borderId="56" xfId="0" applyNumberFormat="1" applyFont="1" applyBorder="1" applyAlignment="1">
      <alignment horizontal="center" vertical="center" wrapText="1"/>
    </xf>
    <xf numFmtId="0" fontId="17" fillId="0" borderId="58" xfId="0" applyNumberFormat="1" applyFont="1" applyBorder="1" applyAlignment="1">
      <alignment horizontal="center" vertical="center" wrapText="1"/>
    </xf>
    <xf numFmtId="1" fontId="17" fillId="0" borderId="56" xfId="0" applyNumberFormat="1" applyFont="1" applyBorder="1" applyAlignment="1">
      <alignment horizontal="center" vertical="center" wrapText="1"/>
    </xf>
    <xf numFmtId="180" fontId="4" fillId="0" borderId="11" xfId="0" applyNumberFormat="1" applyFont="1" applyBorder="1" applyAlignment="1" applyProtection="1">
      <alignment horizontal="right" vertical="center" wrapText="1"/>
      <protection locked="0"/>
    </xf>
    <xf numFmtId="0" fontId="3" fillId="0" borderId="31" xfId="0" applyFont="1" applyBorder="1" applyAlignment="1" applyProtection="1">
      <alignment horizontal="center" vertical="center" wrapText="1"/>
      <protection locked="0" hidden="1"/>
    </xf>
    <xf numFmtId="0" fontId="3" fillId="0" borderId="7" xfId="0" applyFont="1" applyBorder="1" applyAlignment="1" applyProtection="1">
      <alignment horizontal="center" vertical="center" wrapText="1"/>
      <protection locked="0" hidden="1"/>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180" fontId="4" fillId="0" borderId="50" xfId="0" applyNumberFormat="1" applyFont="1" applyBorder="1" applyAlignment="1" applyProtection="1">
      <alignment horizontal="right" vertical="center" wrapText="1"/>
      <protection locked="0"/>
    </xf>
    <xf numFmtId="183" fontId="4" fillId="0" borderId="50" xfId="0" applyNumberFormat="1" applyFont="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179" fontId="3" fillId="0" borderId="50" xfId="0" applyNumberFormat="1"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183" fontId="4" fillId="0" borderId="82" xfId="0" applyNumberFormat="1"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179" fontId="3" fillId="0" borderId="83" xfId="0" applyNumberFormat="1" applyFont="1" applyBorder="1" applyAlignment="1" applyProtection="1">
      <alignment horizontal="center" vertical="center" wrapText="1"/>
      <protection locked="0"/>
    </xf>
    <xf numFmtId="184" fontId="3" fillId="0" borderId="18" xfId="0" applyNumberFormat="1" applyFont="1" applyBorder="1" applyAlignment="1" applyProtection="1">
      <alignment horizontal="center" vertical="center" wrapText="1"/>
      <protection locked="0"/>
    </xf>
    <xf numFmtId="184" fontId="3" fillId="0" borderId="11" xfId="0" applyNumberFormat="1" applyFont="1" applyBorder="1" applyAlignment="1" applyProtection="1">
      <alignment horizontal="center" vertical="center" wrapText="1"/>
      <protection locked="0"/>
    </xf>
    <xf numFmtId="184" fontId="3" fillId="0" borderId="31" xfId="0" applyNumberFormat="1" applyFont="1" applyBorder="1" applyAlignment="1" applyProtection="1">
      <alignment horizontal="center" vertical="center" wrapText="1"/>
      <protection locked="0"/>
    </xf>
    <xf numFmtId="184" fontId="3" fillId="0" borderId="0" xfId="0" applyNumberFormat="1" applyFont="1" applyBorder="1" applyAlignment="1" applyProtection="1">
      <alignment horizontal="center" vertical="center" wrapText="1"/>
      <protection locked="0"/>
    </xf>
    <xf numFmtId="180" fontId="4" fillId="0" borderId="0" xfId="0" applyNumberFormat="1" applyFont="1" applyBorder="1" applyAlignment="1" applyProtection="1">
      <alignment horizontal="center" vertical="center" wrapText="1"/>
      <protection locked="0"/>
    </xf>
    <xf numFmtId="180" fontId="3" fillId="0" borderId="0" xfId="0" applyNumberFormat="1"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hidden="1"/>
    </xf>
    <xf numFmtId="0" fontId="3" fillId="0" borderId="67" xfId="0" applyFont="1" applyBorder="1" applyAlignment="1" applyProtection="1">
      <alignment horizontal="center" vertical="center" wrapText="1"/>
      <protection locked="0" hidden="1"/>
    </xf>
    <xf numFmtId="180" fontId="3" fillId="0" borderId="53" xfId="0" applyNumberFormat="1" applyFont="1" applyBorder="1" applyAlignment="1" applyProtection="1">
      <alignment horizontal="right" vertical="center" wrapText="1"/>
      <protection locked="0" hidden="1"/>
    </xf>
    <xf numFmtId="0" fontId="3" fillId="0" borderId="68" xfId="0" applyFont="1" applyBorder="1" applyAlignment="1" applyProtection="1">
      <alignment horizontal="center" vertical="center" wrapText="1"/>
      <protection locked="0"/>
    </xf>
    <xf numFmtId="0" fontId="3" fillId="0" borderId="81" xfId="0"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xf>
    <xf numFmtId="181" fontId="3" fillId="0" borderId="53" xfId="0" applyNumberFormat="1" applyFont="1" applyBorder="1" applyAlignment="1" applyProtection="1">
      <alignment horizontal="center" vertical="center" wrapText="1"/>
      <protection locked="0"/>
    </xf>
    <xf numFmtId="0" fontId="3" fillId="0" borderId="67"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protection locked="0"/>
    </xf>
    <xf numFmtId="0" fontId="3" fillId="0" borderId="45"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179" fontId="3" fillId="0" borderId="19" xfId="0" applyNumberFormat="1" applyFont="1" applyFill="1" applyBorder="1" applyAlignment="1" applyProtection="1">
      <alignment horizontal="center" vertical="center" wrapText="1"/>
      <protection locked="0"/>
    </xf>
    <xf numFmtId="178" fontId="4" fillId="0" borderId="18" xfId="0" applyNumberFormat="1" applyFont="1" applyFill="1" applyBorder="1" applyAlignment="1" applyProtection="1">
      <alignment horizontal="center" vertical="center" wrapText="1"/>
      <protection locked="0"/>
    </xf>
    <xf numFmtId="178" fontId="3" fillId="0" borderId="11" xfId="0" applyNumberFormat="1" applyFont="1" applyFill="1" applyBorder="1" applyAlignment="1" applyProtection="1">
      <alignment horizontal="center" vertical="center" wrapText="1"/>
      <protection locked="0"/>
    </xf>
    <xf numFmtId="178" fontId="4" fillId="0" borderId="32" xfId="0" applyNumberFormat="1" applyFont="1" applyFill="1" applyBorder="1" applyAlignment="1" applyProtection="1">
      <alignment horizontal="center" vertical="center" wrapText="1"/>
      <protection locked="0"/>
    </xf>
    <xf numFmtId="178" fontId="3" fillId="0" borderId="32" xfId="0" applyNumberFormat="1" applyFont="1" applyFill="1" applyBorder="1" applyAlignment="1" applyProtection="1">
      <alignment horizontal="center" vertical="center" wrapText="1"/>
      <protection locked="0"/>
    </xf>
    <xf numFmtId="179" fontId="3" fillId="0" borderId="31" xfId="0" applyNumberFormat="1" applyFont="1" applyFill="1" applyBorder="1" applyAlignment="1" applyProtection="1">
      <alignment horizontal="center" vertical="center" wrapText="1"/>
      <protection locked="0"/>
    </xf>
    <xf numFmtId="179" fontId="3" fillId="0" borderId="0" xfId="0" applyNumberFormat="1" applyFont="1" applyFill="1" applyBorder="1" applyAlignment="1" applyProtection="1">
      <alignment horizontal="center" vertical="center" wrapText="1"/>
      <protection locked="0"/>
    </xf>
    <xf numFmtId="178" fontId="11" fillId="0" borderId="11" xfId="0" applyNumberFormat="1" applyFont="1" applyBorder="1" applyAlignment="1" applyProtection="1">
      <alignment horizontal="center" vertical="center" wrapText="1"/>
      <protection locked="0"/>
    </xf>
    <xf numFmtId="0" fontId="3" fillId="0" borderId="69" xfId="1" applyFont="1" applyBorder="1" applyAlignment="1" applyProtection="1">
      <alignment horizontal="center" vertical="center" wrapText="1"/>
      <protection locked="0"/>
    </xf>
    <xf numFmtId="0" fontId="1" fillId="0" borderId="45" xfId="1" applyBorder="1" applyAlignment="1" applyProtection="1">
      <alignment horizontal="center" vertical="center" wrapText="1"/>
      <protection locked="0"/>
    </xf>
    <xf numFmtId="0" fontId="3" fillId="0" borderId="66" xfId="1" applyFont="1" applyBorder="1" applyAlignment="1" applyProtection="1">
      <alignment horizontal="center" vertical="center" wrapText="1"/>
      <protection locked="0"/>
    </xf>
    <xf numFmtId="0" fontId="1" fillId="0" borderId="66" xfId="1" applyBorder="1" applyAlignment="1" applyProtection="1">
      <alignment horizontal="center" vertical="center" wrapText="1"/>
      <protection locked="0"/>
    </xf>
    <xf numFmtId="0" fontId="3" fillId="0" borderId="13" xfId="3" applyFont="1" applyBorder="1" applyAlignment="1" applyProtection="1">
      <alignment horizontal="center" vertical="center" wrapText="1"/>
      <protection locked="0"/>
    </xf>
    <xf numFmtId="0" fontId="3" fillId="0" borderId="11" xfId="3" applyFont="1" applyBorder="1" applyAlignment="1" applyProtection="1">
      <alignment horizontal="center" vertical="center" wrapText="1"/>
      <protection locked="0"/>
    </xf>
    <xf numFmtId="178" fontId="4" fillId="0" borderId="69" xfId="1" applyNumberFormat="1" applyFont="1" applyBorder="1" applyAlignment="1" applyProtection="1">
      <alignment horizontal="center" vertical="center" wrapText="1"/>
      <protection locked="0"/>
    </xf>
    <xf numFmtId="178" fontId="1" fillId="0" borderId="45" xfId="1" applyNumberFormat="1" applyBorder="1" applyAlignment="1" applyProtection="1">
      <alignment horizontal="center" vertical="center" wrapText="1"/>
      <protection locked="0"/>
    </xf>
    <xf numFmtId="0" fontId="3" fillId="0" borderId="81" xfId="1" applyFont="1" applyBorder="1" applyAlignment="1" applyProtection="1">
      <alignment horizontal="center" vertical="center" wrapText="1"/>
      <protection locked="0"/>
    </xf>
    <xf numFmtId="178" fontId="4" fillId="0" borderId="82" xfId="1" applyNumberFormat="1" applyFont="1" applyBorder="1" applyAlignment="1" applyProtection="1">
      <alignment horizontal="center" vertical="center" wrapText="1"/>
      <protection locked="0"/>
    </xf>
    <xf numFmtId="178" fontId="1" fillId="0" borderId="82" xfId="1" applyNumberFormat="1" applyBorder="1" applyAlignment="1" applyProtection="1">
      <alignment horizontal="center" vertical="center" wrapText="1"/>
      <protection locked="0"/>
    </xf>
    <xf numFmtId="179" fontId="3" fillId="0" borderId="69" xfId="1" applyNumberFormat="1" applyFont="1" applyBorder="1" applyAlignment="1" applyProtection="1">
      <alignment horizontal="center" vertical="center" wrapText="1"/>
      <protection locked="0"/>
    </xf>
    <xf numFmtId="179" fontId="1" fillId="0" borderId="45" xfId="1" applyNumberFormat="1" applyBorder="1" applyAlignment="1" applyProtection="1">
      <alignment horizontal="center" vertical="center" wrapText="1"/>
      <protection locked="0"/>
    </xf>
    <xf numFmtId="178" fontId="3" fillId="0" borderId="33" xfId="0" applyNumberFormat="1" applyFont="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11" fillId="0" borderId="18"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 fillId="0" borderId="28" xfId="0" applyFont="1" applyBorder="1" applyAlignment="1" applyProtection="1">
      <alignment horizontal="right" vertical="center" wrapText="1"/>
      <protection locked="0"/>
    </xf>
    <xf numFmtId="0" fontId="3" fillId="0" borderId="29" xfId="0" applyFont="1" applyBorder="1" applyAlignment="1" applyProtection="1">
      <alignment horizontal="right" vertical="center" wrapText="1"/>
      <protection locked="0"/>
    </xf>
    <xf numFmtId="180" fontId="4" fillId="0" borderId="18" xfId="0" applyNumberFormat="1" applyFont="1" applyBorder="1" applyAlignment="1" applyProtection="1">
      <alignment horizontal="center" vertical="center" wrapText="1"/>
      <protection locked="0"/>
    </xf>
    <xf numFmtId="178" fontId="4" fillId="0" borderId="18" xfId="1" applyNumberFormat="1" applyFont="1" applyBorder="1" applyAlignment="1" applyProtection="1">
      <alignment horizontal="center" vertical="center" wrapText="1"/>
      <protection locked="0"/>
    </xf>
    <xf numFmtId="178" fontId="3" fillId="0" borderId="11" xfId="1" applyNumberFormat="1" applyFont="1" applyBorder="1" applyAlignment="1" applyProtection="1">
      <alignment horizontal="center" vertical="center" wrapText="1"/>
      <protection locked="0"/>
    </xf>
    <xf numFmtId="179" fontId="3" fillId="0" borderId="31" xfId="1" applyNumberFormat="1" applyFont="1" applyBorder="1" applyAlignment="1" applyProtection="1">
      <alignment horizontal="center" vertical="center" wrapText="1"/>
      <protection locked="0"/>
    </xf>
    <xf numFmtId="179" fontId="3" fillId="0" borderId="0" xfId="1" applyNumberFormat="1" applyFont="1" applyBorder="1" applyAlignment="1" applyProtection="1">
      <alignment horizontal="center" vertical="center" wrapText="1"/>
      <protection locked="0"/>
    </xf>
    <xf numFmtId="0" fontId="3" fillId="0" borderId="35" xfId="1" applyFont="1" applyBorder="1" applyAlignment="1" applyProtection="1">
      <alignment horizontal="center" vertical="center" wrapText="1"/>
      <protection locked="0"/>
    </xf>
    <xf numFmtId="0" fontId="3" fillId="0" borderId="33" xfId="1" applyFont="1" applyBorder="1" applyAlignment="1" applyProtection="1">
      <alignment horizontal="center" vertical="center" wrapText="1"/>
      <protection locked="0"/>
    </xf>
    <xf numFmtId="176" fontId="3" fillId="0" borderId="18" xfId="0" applyNumberFormat="1"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178" fontId="4" fillId="0" borderId="11" xfId="1" applyNumberFormat="1" applyFont="1" applyBorder="1" applyAlignment="1" applyProtection="1">
      <alignment horizontal="center" vertical="center" wrapText="1"/>
      <protection locked="0"/>
    </xf>
    <xf numFmtId="0" fontId="1" fillId="0" borderId="11" xfId="1" applyBorder="1" applyAlignment="1" applyProtection="1">
      <alignment horizontal="center" vertical="center" wrapText="1"/>
      <protection locked="0"/>
    </xf>
    <xf numFmtId="0" fontId="18" fillId="0" borderId="32" xfId="1" applyFont="1" applyBorder="1" applyAlignment="1" applyProtection="1">
      <alignment horizontal="center" vertical="center" wrapText="1"/>
      <protection locked="0"/>
    </xf>
    <xf numFmtId="0" fontId="1" fillId="0" borderId="33" xfId="1" applyBorder="1" applyAlignment="1" applyProtection="1">
      <alignment horizontal="center" vertical="center" wrapText="1"/>
      <protection locked="0"/>
    </xf>
    <xf numFmtId="178" fontId="4" fillId="0" borderId="13" xfId="1" applyNumberFormat="1" applyFont="1" applyBorder="1" applyAlignment="1" applyProtection="1">
      <alignment horizontal="center" vertical="center" wrapText="1"/>
      <protection locked="0"/>
    </xf>
    <xf numFmtId="178" fontId="1" fillId="0" borderId="11" xfId="1" applyNumberFormat="1" applyBorder="1" applyAlignment="1" applyProtection="1">
      <alignment horizontal="center" vertical="center" wrapText="1"/>
      <protection locked="0"/>
    </xf>
    <xf numFmtId="0" fontId="3" fillId="0" borderId="13" xfId="1" applyFont="1" applyBorder="1" applyAlignment="1" applyProtection="1">
      <alignment horizontal="center" vertical="center" wrapText="1"/>
      <protection locked="0"/>
    </xf>
    <xf numFmtId="0" fontId="3" fillId="0" borderId="50" xfId="9"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16" xfId="0" applyFont="1" applyBorder="1" applyAlignment="1">
      <alignment horizontal="center" vertical="center" wrapText="1"/>
    </xf>
    <xf numFmtId="0" fontId="11" fillId="0" borderId="0"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protection locked="0"/>
    </xf>
    <xf numFmtId="0" fontId="32" fillId="0" borderId="50" xfId="0" applyFont="1" applyBorder="1" applyAlignment="1" applyProtection="1">
      <alignment horizontal="center" vertical="center" wrapText="1"/>
      <protection locked="0"/>
    </xf>
    <xf numFmtId="0" fontId="15" fillId="0" borderId="50"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180" fontId="3" fillId="0" borderId="31" xfId="0" applyNumberFormat="1" applyFont="1" applyBorder="1" applyAlignment="1" applyProtection="1">
      <alignment horizontal="center" vertical="center" wrapText="1"/>
      <protection hidden="1"/>
    </xf>
    <xf numFmtId="0" fontId="9" fillId="0" borderId="58" xfId="0" applyNumberFormat="1" applyFont="1" applyBorder="1" applyAlignment="1">
      <alignment horizontal="center" vertical="center" wrapText="1"/>
    </xf>
    <xf numFmtId="1" fontId="9" fillId="0" borderId="56" xfId="0" applyNumberFormat="1" applyFont="1" applyBorder="1" applyAlignment="1">
      <alignment horizontal="center" vertical="center" wrapText="1"/>
    </xf>
    <xf numFmtId="0" fontId="3" fillId="0" borderId="73" xfId="0" applyFont="1" applyBorder="1" applyAlignment="1" applyProtection="1">
      <alignment horizontal="center" vertical="center" wrapText="1"/>
      <protection locked="0"/>
    </xf>
    <xf numFmtId="180" fontId="7" fillId="0" borderId="0" xfId="0" applyNumberFormat="1" applyFont="1" applyFill="1" applyAlignment="1" applyProtection="1">
      <alignment horizontal="center" vertical="center"/>
      <protection locked="0"/>
    </xf>
    <xf numFmtId="0" fontId="8" fillId="0" borderId="0" xfId="0" applyFont="1" applyFill="1" applyAlignment="1">
      <alignment horizontal="center" vertical="center"/>
    </xf>
    <xf numFmtId="3" fontId="3" fillId="0" borderId="18" xfId="0" applyNumberFormat="1" applyFont="1" applyBorder="1" applyAlignment="1" applyProtection="1">
      <alignment horizontal="right" vertical="center" wrapText="1"/>
      <protection locked="0"/>
    </xf>
    <xf numFmtId="3" fontId="3" fillId="0" borderId="11" xfId="0" applyNumberFormat="1" applyFont="1" applyBorder="1" applyAlignment="1" applyProtection="1">
      <alignment horizontal="right" vertical="center" wrapText="1"/>
      <protection locked="0"/>
    </xf>
    <xf numFmtId="0" fontId="3" fillId="0" borderId="76" xfId="0" applyFont="1" applyBorder="1" applyAlignment="1" applyProtection="1">
      <alignment vertical="center" wrapText="1"/>
      <protection locked="0"/>
    </xf>
    <xf numFmtId="0" fontId="3" fillId="0" borderId="74" xfId="0" applyFont="1" applyBorder="1" applyAlignment="1" applyProtection="1">
      <alignment vertical="center" wrapText="1"/>
      <protection locked="0"/>
    </xf>
    <xf numFmtId="0" fontId="7" fillId="0" borderId="34" xfId="0" applyFont="1" applyBorder="1" applyAlignment="1" applyProtection="1">
      <alignment horizontal="center" vertical="center" wrapText="1"/>
      <protection locked="0"/>
    </xf>
    <xf numFmtId="0" fontId="7" fillId="0" borderId="78"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hidden="1"/>
    </xf>
    <xf numFmtId="0" fontId="17" fillId="0" borderId="78" xfId="0" applyFont="1" applyBorder="1" applyAlignment="1" applyProtection="1">
      <alignment horizontal="center" vertical="center" wrapText="1"/>
      <protection hidden="1"/>
    </xf>
    <xf numFmtId="3" fontId="3" fillId="0" borderId="18" xfId="0" applyNumberFormat="1" applyFont="1" applyBorder="1" applyAlignment="1" applyProtection="1">
      <alignment horizontal="right" vertical="center" wrapText="1"/>
      <protection hidden="1"/>
    </xf>
    <xf numFmtId="3" fontId="3" fillId="0" borderId="16" xfId="0" applyNumberFormat="1" applyFont="1" applyBorder="1" applyAlignment="1" applyProtection="1">
      <alignment horizontal="right" vertical="center" wrapText="1"/>
      <protection hidden="1"/>
    </xf>
    <xf numFmtId="0" fontId="15" fillId="0" borderId="76" xfId="0" applyFont="1" applyBorder="1" applyAlignment="1" applyProtection="1">
      <alignment horizontal="center" vertical="center" wrapText="1"/>
      <protection hidden="1"/>
    </xf>
    <xf numFmtId="0" fontId="15" fillId="0" borderId="79" xfId="0" applyFont="1" applyBorder="1" applyAlignment="1" applyProtection="1">
      <alignment horizontal="center" vertical="center" wrapText="1"/>
      <protection hidden="1"/>
    </xf>
    <xf numFmtId="0" fontId="3" fillId="0" borderId="78" xfId="0" applyFont="1" applyBorder="1" applyAlignment="1" applyProtection="1">
      <alignment horizontal="center" vertical="center" wrapText="1"/>
      <protection hidden="1"/>
    </xf>
    <xf numFmtId="0" fontId="0" fillId="0" borderId="79" xfId="0" applyBorder="1" applyAlignment="1" applyProtection="1">
      <alignment horizontal="center" vertical="center" wrapText="1"/>
      <protection hidden="1"/>
    </xf>
    <xf numFmtId="0" fontId="3" fillId="0" borderId="72" xfId="0" applyFont="1" applyBorder="1" applyAlignment="1" applyProtection="1">
      <alignment horizontal="center" vertical="center" wrapText="1"/>
      <protection locked="0"/>
    </xf>
    <xf numFmtId="0" fontId="0" fillId="0" borderId="74" xfId="0" applyBorder="1" applyAlignment="1" applyProtection="1">
      <alignment vertical="center" wrapText="1"/>
      <protection locked="0"/>
    </xf>
    <xf numFmtId="0" fontId="3" fillId="0" borderId="71" xfId="0" applyFont="1" applyBorder="1" applyAlignment="1" applyProtection="1">
      <alignment horizontal="center" vertical="center" wrapText="1"/>
      <protection locked="0"/>
    </xf>
    <xf numFmtId="3" fontId="3" fillId="0" borderId="18" xfId="0" applyNumberFormat="1" applyFont="1" applyFill="1" applyBorder="1" applyAlignment="1" applyProtection="1">
      <alignment horizontal="right" vertical="center" wrapText="1"/>
      <protection locked="0"/>
    </xf>
    <xf numFmtId="3" fontId="3" fillId="0" borderId="11" xfId="0" applyNumberFormat="1" applyFont="1" applyFill="1" applyBorder="1" applyAlignment="1" applyProtection="1">
      <alignment horizontal="right" vertical="center" wrapText="1"/>
      <protection locked="0"/>
    </xf>
    <xf numFmtId="177" fontId="4" fillId="0" borderId="18" xfId="0" applyNumberFormat="1" applyFont="1" applyBorder="1" applyAlignment="1" applyProtection="1">
      <alignment horizontal="right" vertical="center" wrapText="1"/>
      <protection locked="0"/>
    </xf>
    <xf numFmtId="178" fontId="4" fillId="0" borderId="11" xfId="0" applyNumberFormat="1" applyFont="1" applyBorder="1" applyAlignment="1" applyProtection="1">
      <alignment horizontal="center" vertical="center" wrapText="1"/>
      <protection locked="0"/>
    </xf>
    <xf numFmtId="0" fontId="3" fillId="0" borderId="87" xfId="0" applyNumberFormat="1" applyFont="1" applyFill="1" applyBorder="1" applyAlignment="1">
      <alignment horizontal="center" vertical="center" wrapText="1"/>
    </xf>
    <xf numFmtId="187" fontId="11" fillId="0" borderId="86" xfId="0" applyNumberFormat="1" applyFont="1" applyFill="1" applyBorder="1" applyAlignment="1">
      <alignment horizontal="right" vertical="center" wrapText="1"/>
    </xf>
    <xf numFmtId="187" fontId="11" fillId="0" borderId="87" xfId="0" applyNumberFormat="1" applyFont="1" applyFill="1" applyBorder="1" applyAlignment="1">
      <alignment horizontal="right" vertical="center" wrapText="1"/>
    </xf>
    <xf numFmtId="0" fontId="0" fillId="0" borderId="87" xfId="0" applyNumberFormat="1" applyFont="1" applyFill="1" applyBorder="1" applyAlignment="1">
      <alignment vertical="center" wrapText="1"/>
    </xf>
    <xf numFmtId="49" fontId="3" fillId="0" borderId="86" xfId="0" applyNumberFormat="1" applyFont="1" applyFill="1" applyBorder="1" applyAlignment="1">
      <alignment horizontal="right" vertical="center" wrapText="1"/>
    </xf>
    <xf numFmtId="49" fontId="3" fillId="0" borderId="86" xfId="0" applyNumberFormat="1" applyFont="1" applyFill="1" applyBorder="1" applyAlignment="1">
      <alignment horizontal="center" vertical="center" wrapText="1"/>
    </xf>
    <xf numFmtId="0" fontId="3" fillId="0" borderId="87" xfId="0" applyNumberFormat="1" applyFont="1" applyFill="1" applyBorder="1" applyAlignment="1">
      <alignment horizontal="right" vertical="center" wrapText="1"/>
    </xf>
    <xf numFmtId="14" fontId="3" fillId="0" borderId="86" xfId="0" applyNumberFormat="1" applyFont="1" applyFill="1" applyBorder="1" applyAlignment="1">
      <alignment horizontal="center" vertical="center" wrapText="1"/>
    </xf>
    <xf numFmtId="14" fontId="3" fillId="0" borderId="87" xfId="0" applyNumberFormat="1" applyFont="1" applyFill="1" applyBorder="1" applyAlignment="1">
      <alignment horizontal="center" vertical="center" wrapText="1"/>
    </xf>
    <xf numFmtId="189" fontId="3" fillId="0" borderId="87" xfId="0" applyNumberFormat="1" applyFont="1" applyFill="1" applyBorder="1" applyAlignment="1">
      <alignment horizontal="right" vertical="center" wrapText="1"/>
    </xf>
    <xf numFmtId="0" fontId="0" fillId="0" borderId="87" xfId="0" applyNumberFormat="1" applyFont="1" applyFill="1" applyBorder="1" applyAlignment="1">
      <alignment horizontal="center" vertical="center" wrapText="1"/>
    </xf>
    <xf numFmtId="49" fontId="3" fillId="0" borderId="109" xfId="0" applyNumberFormat="1" applyFont="1" applyFill="1" applyBorder="1" applyAlignment="1">
      <alignment horizontal="center" vertical="center" wrapText="1"/>
    </xf>
    <xf numFmtId="0" fontId="3" fillId="0" borderId="68" xfId="1" applyFont="1" applyBorder="1" applyAlignment="1" applyProtection="1">
      <alignment vertical="center" wrapText="1"/>
      <protection locked="0"/>
    </xf>
    <xf numFmtId="0" fontId="3" fillId="0" borderId="66" xfId="1" applyFont="1" applyBorder="1" applyAlignment="1" applyProtection="1">
      <alignment vertical="center" wrapText="1"/>
      <protection locked="0"/>
    </xf>
    <xf numFmtId="0" fontId="3" fillId="0" borderId="53" xfId="1" applyFont="1" applyBorder="1" applyAlignment="1" applyProtection="1">
      <alignment horizontal="right" vertical="center" wrapText="1"/>
      <protection locked="0"/>
    </xf>
    <xf numFmtId="181" fontId="3" fillId="0" borderId="53" xfId="1" applyNumberFormat="1" applyFont="1" applyBorder="1" applyAlignment="1" applyProtection="1">
      <alignment horizontal="right" vertical="center" wrapText="1"/>
      <protection locked="0"/>
    </xf>
    <xf numFmtId="0" fontId="3" fillId="0" borderId="67" xfId="1" applyFont="1" applyBorder="1" applyAlignment="1" applyProtection="1">
      <alignment horizontal="right" vertical="center" wrapText="1"/>
      <protection locked="0"/>
    </xf>
    <xf numFmtId="0" fontId="3" fillId="0" borderId="53" xfId="1" applyFont="1" applyBorder="1" applyAlignment="1" applyProtection="1">
      <alignment horizontal="right" vertical="center" wrapText="1"/>
      <protection hidden="1"/>
    </xf>
    <xf numFmtId="0" fontId="3" fillId="0" borderId="69" xfId="1" applyFont="1" applyBorder="1" applyAlignment="1" applyProtection="1">
      <alignment horizontal="center" vertical="center" wrapText="1"/>
      <protection hidden="1"/>
    </xf>
    <xf numFmtId="0" fontId="3" fillId="0" borderId="55" xfId="1" applyFont="1" applyBorder="1" applyAlignment="1" applyProtection="1">
      <alignment horizontal="center" vertical="center" wrapText="1"/>
      <protection hidden="1"/>
    </xf>
    <xf numFmtId="180" fontId="3" fillId="0" borderId="53" xfId="1" applyNumberFormat="1" applyFont="1" applyBorder="1" applyAlignment="1" applyProtection="1">
      <alignment horizontal="right" vertical="center" wrapText="1"/>
      <protection hidden="1"/>
    </xf>
    <xf numFmtId="0" fontId="3" fillId="0" borderId="50" xfId="1" applyFont="1" applyBorder="1" applyAlignment="1" applyProtection="1">
      <alignment vertical="center" wrapText="1"/>
      <protection locked="0"/>
    </xf>
    <xf numFmtId="0" fontId="3" fillId="0" borderId="103" xfId="1" applyFont="1" applyBorder="1" applyAlignment="1" applyProtection="1">
      <alignment horizontal="center" vertical="center" wrapText="1"/>
      <protection locked="0"/>
    </xf>
    <xf numFmtId="180" fontId="4" fillId="0" borderId="50" xfId="1" applyNumberFormat="1" applyFont="1" applyBorder="1" applyAlignment="1" applyProtection="1">
      <alignment horizontal="right" vertical="center" wrapText="1"/>
      <protection locked="0"/>
    </xf>
    <xf numFmtId="180" fontId="4" fillId="0" borderId="0" xfId="1" applyNumberFormat="1" applyFont="1" applyBorder="1" applyAlignment="1" applyProtection="1">
      <alignment horizontal="right" vertical="center" wrapText="1"/>
      <protection locked="0"/>
    </xf>
    <xf numFmtId="0" fontId="3" fillId="0" borderId="81" xfId="1" applyFont="1" applyBorder="1" applyAlignment="1" applyProtection="1">
      <alignment vertical="center" wrapText="1"/>
      <protection locked="0"/>
    </xf>
    <xf numFmtId="0" fontId="3" fillId="0" borderId="62" xfId="1" applyFont="1" applyBorder="1" applyAlignment="1" applyProtection="1">
      <alignment horizontal="center" vertical="center" wrapText="1"/>
      <protection locked="0"/>
    </xf>
    <xf numFmtId="179" fontId="3" fillId="0" borderId="83" xfId="1" applyNumberFormat="1" applyFont="1" applyBorder="1" applyAlignment="1" applyProtection="1">
      <alignment horizontal="center" vertical="center" wrapText="1"/>
      <protection locked="0"/>
    </xf>
    <xf numFmtId="0" fontId="3" fillId="0" borderId="50" xfId="3" applyNumberFormat="1" applyFont="1" applyFill="1" applyBorder="1" applyAlignment="1">
      <alignment horizontal="right" vertical="center" wrapText="1"/>
    </xf>
    <xf numFmtId="0" fontId="3" fillId="0" borderId="53" xfId="3" applyNumberFormat="1" applyFont="1" applyFill="1" applyBorder="1" applyAlignment="1">
      <alignment horizontal="right" vertical="center" wrapText="1"/>
    </xf>
    <xf numFmtId="0" fontId="3" fillId="0" borderId="45" xfId="3" applyNumberFormat="1" applyFont="1" applyFill="1" applyBorder="1" applyAlignment="1">
      <alignment horizontal="center" vertical="center" wrapText="1"/>
    </xf>
    <xf numFmtId="187" fontId="3" fillId="0" borderId="45" xfId="3" applyNumberFormat="1" applyFont="1" applyFill="1" applyBorder="1" applyAlignment="1">
      <alignment horizontal="right" vertical="center" wrapText="1"/>
    </xf>
    <xf numFmtId="187" fontId="3" fillId="0" borderId="50" xfId="3" applyNumberFormat="1" applyFont="1" applyFill="1" applyBorder="1" applyAlignment="1">
      <alignment horizontal="right" vertical="center" wrapText="1"/>
    </xf>
    <xf numFmtId="0" fontId="14" fillId="0" borderId="50" xfId="3" applyNumberFormat="1" applyFont="1" applyFill="1" applyBorder="1" applyAlignment="1">
      <alignment horizontal="center" vertical="center" wrapText="1"/>
    </xf>
    <xf numFmtId="49" fontId="3" fillId="0" borderId="86" xfId="3" applyNumberFormat="1" applyFont="1" applyFill="1" applyBorder="1" applyAlignment="1">
      <alignment horizontal="center" vertical="center"/>
    </xf>
    <xf numFmtId="0" fontId="3" fillId="0" borderId="87" xfId="3" applyNumberFormat="1" applyFont="1" applyFill="1" applyBorder="1" applyAlignment="1">
      <alignment horizontal="center" vertical="center"/>
    </xf>
    <xf numFmtId="0" fontId="3" fillId="0" borderId="91" xfId="3" applyNumberFormat="1" applyFont="1" applyFill="1" applyBorder="1" applyAlignment="1">
      <alignment horizontal="center" vertical="center" wrapText="1"/>
    </xf>
    <xf numFmtId="0" fontId="3" fillId="0" borderId="106" xfId="0" applyFont="1" applyBorder="1" applyAlignment="1" applyProtection="1">
      <alignment horizontal="center" vertical="center"/>
      <protection locked="0"/>
    </xf>
    <xf numFmtId="0" fontId="9" fillId="0" borderId="102" xfId="1" applyFont="1" applyBorder="1" applyAlignment="1" applyProtection="1">
      <alignment horizontal="center" vertical="center"/>
      <protection locked="0"/>
    </xf>
    <xf numFmtId="0" fontId="11" fillId="0" borderId="104" xfId="0" applyFont="1" applyBorder="1" applyAlignment="1">
      <alignment horizontal="center" vertical="center"/>
    </xf>
    <xf numFmtId="0" fontId="9" fillId="0" borderId="50" xfId="1" applyFont="1" applyBorder="1" applyAlignment="1" applyProtection="1">
      <alignment horizontal="center" vertical="center" wrapText="1"/>
      <protection locked="0"/>
    </xf>
    <xf numFmtId="0" fontId="9" fillId="0" borderId="50" xfId="1" applyFont="1" applyBorder="1" applyAlignment="1" applyProtection="1">
      <alignment horizontal="center" vertical="center"/>
      <protection locked="0"/>
    </xf>
    <xf numFmtId="0" fontId="0" fillId="0" borderId="107" xfId="0" applyBorder="1" applyAlignment="1">
      <alignment horizontal="center" vertical="center" wrapText="1"/>
    </xf>
    <xf numFmtId="0" fontId="9" fillId="0" borderId="106" xfId="1" applyFont="1" applyBorder="1" applyAlignment="1" applyProtection="1">
      <alignment horizontal="center" vertical="center" wrapText="1"/>
      <protection locked="0"/>
    </xf>
    <xf numFmtId="0" fontId="0" fillId="0" borderId="108" xfId="0" applyBorder="1" applyAlignment="1">
      <alignment horizontal="center" vertical="center" wrapText="1"/>
    </xf>
    <xf numFmtId="3" fontId="3" fillId="0" borderId="11" xfId="0" applyNumberFormat="1" applyFont="1" applyBorder="1" applyAlignment="1" applyProtection="1">
      <alignment horizontal="center" vertical="center" wrapText="1"/>
      <protection locked="0"/>
    </xf>
    <xf numFmtId="0" fontId="9" fillId="0" borderId="103" xfId="1" applyFont="1" applyBorder="1" applyAlignment="1" applyProtection="1">
      <alignment horizontal="center" vertical="center" wrapText="1"/>
      <protection locked="0"/>
    </xf>
    <xf numFmtId="0" fontId="3" fillId="0" borderId="76" xfId="0" applyFont="1" applyBorder="1" applyAlignment="1" applyProtection="1">
      <alignment horizontal="center" vertical="center" wrapText="1"/>
      <protection locked="0"/>
    </xf>
    <xf numFmtId="0" fontId="3" fillId="0" borderId="74" xfId="0" applyFont="1"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17" fillId="0" borderId="34" xfId="0" applyFont="1" applyFill="1" applyBorder="1" applyAlignment="1" applyProtection="1">
      <alignment horizontal="center" vertical="center" wrapText="1"/>
      <protection locked="0" hidden="1"/>
    </xf>
    <xf numFmtId="0" fontId="17" fillId="0" borderId="78" xfId="0" applyFont="1" applyFill="1" applyBorder="1" applyAlignment="1" applyProtection="1">
      <alignment horizontal="center" vertical="center" wrapText="1"/>
      <protection locked="0" hidden="1"/>
    </xf>
    <xf numFmtId="0" fontId="15" fillId="0" borderId="76" xfId="0" applyFont="1" applyFill="1" applyBorder="1" applyAlignment="1" applyProtection="1">
      <alignment horizontal="center" vertical="center" wrapText="1"/>
      <protection locked="0" hidden="1"/>
    </xf>
    <xf numFmtId="0" fontId="15" fillId="0" borderId="79" xfId="0" applyFont="1" applyFill="1" applyBorder="1" applyAlignment="1" applyProtection="1">
      <alignment horizontal="center" vertical="center" wrapText="1"/>
      <protection locked="0" hidden="1"/>
    </xf>
    <xf numFmtId="0" fontId="3" fillId="0" borderId="34"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7" fillId="0" borderId="34" xfId="0" applyFont="1" applyFill="1" applyBorder="1" applyAlignment="1" applyProtection="1">
      <alignment horizontal="center" vertical="center" wrapText="1"/>
      <protection locked="0"/>
    </xf>
    <xf numFmtId="0" fontId="7" fillId="0" borderId="78"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hidden="1"/>
    </xf>
    <xf numFmtId="0" fontId="3" fillId="0" borderId="16" xfId="0" applyFont="1" applyFill="1" applyBorder="1" applyAlignment="1" applyProtection="1">
      <alignment horizontal="center" vertical="center" wrapText="1"/>
      <protection locked="0" hidden="1"/>
    </xf>
    <xf numFmtId="180" fontId="3" fillId="0" borderId="18" xfId="0" applyNumberFormat="1" applyFont="1" applyFill="1" applyBorder="1" applyAlignment="1" applyProtection="1">
      <alignment horizontal="right" vertical="center" wrapText="1"/>
      <protection locked="0"/>
    </xf>
    <xf numFmtId="180" fontId="3" fillId="0" borderId="11" xfId="0" applyNumberFormat="1" applyFont="1" applyFill="1" applyBorder="1" applyAlignment="1" applyProtection="1">
      <alignment horizontal="right" vertical="center" wrapText="1"/>
      <protection locked="0"/>
    </xf>
    <xf numFmtId="180" fontId="3" fillId="0" borderId="18" xfId="0" applyNumberFormat="1" applyFont="1" applyFill="1" applyBorder="1" applyAlignment="1" applyProtection="1">
      <alignment horizontal="right" vertical="center" wrapText="1"/>
      <protection locked="0" hidden="1"/>
    </xf>
    <xf numFmtId="180" fontId="3" fillId="0" borderId="16" xfId="0" applyNumberFormat="1" applyFont="1" applyFill="1" applyBorder="1" applyAlignment="1" applyProtection="1">
      <alignment horizontal="right" vertical="center" wrapText="1"/>
      <protection locked="0" hidden="1"/>
    </xf>
    <xf numFmtId="0" fontId="3" fillId="0" borderId="76" xfId="0" applyFont="1" applyFill="1" applyBorder="1" applyAlignment="1" applyProtection="1">
      <alignment horizontal="center" vertical="center" wrapText="1"/>
      <protection locked="0"/>
    </xf>
    <xf numFmtId="0" fontId="3" fillId="0" borderId="74"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protection locked="0"/>
    </xf>
    <xf numFmtId="188" fontId="3" fillId="0" borderId="18" xfId="0" applyNumberFormat="1" applyFont="1" applyBorder="1" applyAlignment="1" applyProtection="1">
      <alignment horizontal="right" vertical="center" wrapText="1"/>
      <protection locked="0"/>
    </xf>
    <xf numFmtId="188" fontId="3" fillId="0" borderId="11" xfId="0" applyNumberFormat="1" applyFont="1" applyBorder="1" applyAlignment="1" applyProtection="1">
      <alignment horizontal="right" vertical="center" wrapText="1"/>
      <protection locked="0"/>
    </xf>
    <xf numFmtId="0" fontId="17" fillId="0" borderId="34" xfId="0" applyFont="1" applyBorder="1" applyAlignment="1" applyProtection="1">
      <alignment horizontal="right" vertical="center" wrapText="1"/>
      <protection hidden="1"/>
    </xf>
    <xf numFmtId="0" fontId="3" fillId="0" borderId="78" xfId="0" applyFont="1" applyBorder="1" applyAlignment="1" applyProtection="1">
      <alignment horizontal="right" vertical="center" wrapText="1"/>
      <protection hidden="1"/>
    </xf>
    <xf numFmtId="0" fontId="2" fillId="5" borderId="0" xfId="0" applyFont="1" applyFill="1" applyAlignment="1" applyProtection="1">
      <alignment horizontal="center"/>
      <protection locked="0"/>
    </xf>
    <xf numFmtId="0" fontId="0" fillId="5" borderId="0" xfId="0" applyFill="1" applyAlignment="1">
      <alignment horizontal="center"/>
    </xf>
    <xf numFmtId="0" fontId="17" fillId="0" borderId="34" xfId="0" applyFont="1" applyBorder="1" applyAlignment="1" applyProtection="1">
      <alignment horizontal="center" vertical="center" wrapText="1"/>
      <protection locked="0" hidden="1"/>
    </xf>
    <xf numFmtId="0" fontId="3" fillId="0" borderId="78" xfId="0" applyFont="1" applyBorder="1" applyAlignment="1" applyProtection="1">
      <alignment horizontal="center" vertical="center" wrapText="1"/>
      <protection locked="0" hidden="1"/>
    </xf>
    <xf numFmtId="3" fontId="3" fillId="0" borderId="18" xfId="0" applyNumberFormat="1" applyFont="1" applyBorder="1" applyAlignment="1" applyProtection="1">
      <alignment horizontal="right" vertical="center" wrapText="1"/>
      <protection locked="0" hidden="1"/>
    </xf>
    <xf numFmtId="0" fontId="15" fillId="0" borderId="76" xfId="0" applyFont="1" applyBorder="1" applyAlignment="1" applyProtection="1">
      <alignment horizontal="center" vertical="center" wrapText="1"/>
      <protection locked="0" hidden="1"/>
    </xf>
    <xf numFmtId="0" fontId="0" fillId="0" borderId="79" xfId="0" applyBorder="1" applyAlignment="1" applyProtection="1">
      <alignment horizontal="center" vertical="center" wrapText="1"/>
      <protection locked="0" hidden="1"/>
    </xf>
  </cellXfs>
  <cellStyles count="10">
    <cellStyle name="Excel Built-in Normal" xfId="9"/>
    <cellStyle name="一般" xfId="0" builtinId="0"/>
    <cellStyle name="一般 2" xfId="1"/>
    <cellStyle name="一般 3" xfId="3"/>
    <cellStyle name="一般 4" xfId="4"/>
    <cellStyle name="一般 5" xfId="7"/>
    <cellStyle name="一般 6" xfId="8"/>
    <cellStyle name="一般 7" xfId="6"/>
    <cellStyle name="千分位" xfId="2" builtinId="3"/>
    <cellStyle name="千分位 2" xfId="5"/>
  </cellStyles>
  <dxfs count="2">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4E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001;&#20083;&#36681;&#20358;&#30340;&#36039;&#26009;/&#26381;&#21209;&#24615;&#31038;&#22296;OK/104&#23416;&#24180;&#24230;/104.1/&#31038;&#22296;&#32147;&#36027;&#30003;&#35531;/7&#36948;&#32681;&#31038;/&#36948;&#32681;/&#36948;&#32681;&#31038;-&#27963;&#21205;&#24409;&#32317;&#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9001;&#20083;&#36681;&#20358;&#30340;&#36039;&#26009;/&#26381;&#21209;&#24615;&#31038;&#22296;OK/104&#23416;&#24180;&#24230;/104.2/&#31038;&#22296;&#32147;&#36027;&#30003;&#35531;/3&#37266;&#26032;&#31038;/&#37266;&#26032;&#31038;-&#27963;&#21205;&#32147;&#36027;&#30003;&#35531;1042/&#37266;&#26032;&#31038;-&#27963;&#21205;&#32147;&#36027;&#30003;&#35531;1042/&#37266;&#26032;&#31038;-&#27963;&#21205;&#24409;&#32317;&#34920;104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9001;&#20083;&#36681;&#20358;&#30340;&#36039;&#26009;/&#26381;&#21209;&#24615;&#31038;&#22296;OK/104&#23416;&#24180;&#24230;/104.2/&#31038;&#22296;&#32147;&#36027;&#30003;&#35531;/5&#24613;&#25937;&#24247;&#36628;&#31038;/1042&#32147;&#36027;&#30003;&#35531;/&#38468;&#20214;&#20108;-&#27963;&#21205;&#24409;&#32317;&#349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9001;&#20083;&#36681;&#20358;&#30340;&#36039;&#26009;/&#26381;&#21209;&#24615;&#31038;&#22296;OK/104&#23416;&#24180;&#24230;/104.2/&#31038;&#22296;&#32147;&#36027;&#30003;&#35531;/8&#22522;&#23652;&#25991;&#21270;&#26381;&#21209;&#31038;/1042&#22522;&#23652;&#25991;&#21270;&#26381;&#21209;&#31038;&#32147;&#36027;&#30003;&#35531;/1042&#22522;&#26381;&#31038;&#27963;&#21205;&#24409;&#32317;&#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9001;&#20083;&#36681;&#20358;&#30340;&#36039;&#26009;/&#26381;&#21209;&#24615;&#31038;&#22296;OK/104&#23416;&#24180;&#24230;/104.2/&#31038;&#22296;&#32147;&#36027;&#30003;&#35531;/12&#22283;&#38555;&#33729;&#33521;&#23416;&#29983;&#26371;/104&#23416;&#24180;&#24230;&#31532;2&#23416;&#26399;&#31038;&#22296;&#32147;&#36027;&#27963;&#21205;&#30003;&#35531;&#8212;&#8212;&#22283;&#38555;&#33729;&#33521;&#23416;&#29983;&#26371;/104&#23416;&#24180;&#24230;&#31532;2&#23416;&#26399;&#31038;&#22296;&#32147;&#36027;&#27963;&#21205;&#30003;&#35531;&#8212;&#8212;&#22283;&#38555;&#33729;&#33521;&#23416;&#29983;&#26371;/104-2&#22283;&#38555;&#33729;&#33521;&#23416;&#29983;&#26371;%20&#27963;&#21205;&#24409;&#32317;&#349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9001;&#20083;&#36681;&#20358;&#30340;&#36039;&#26009;/&#26381;&#21209;&#24615;&#31038;&#22296;OK/104&#23416;&#24180;&#24230;/104.2/&#31038;&#22296;&#32147;&#36027;&#30003;&#35531;/4&#28136;&#20161;&#31038;/&#28136;&#20161;&#31038;104&#23416;&#24180;(&#19979;)&#27963;&#21205;&#24409;&#32317;&#34920;%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9001;&#20083;&#36681;&#20358;&#30340;&#36039;&#26009;/&#26381;&#21209;&#24615;&#31038;&#22296;OK/104&#23416;&#24180;&#24230;/104.2/&#31038;&#22296;&#32147;&#36027;&#30003;&#35531;/10&#32362;&#26412;&#26381;&#21209;&#23416;&#32722;&#31038;/&#32362;&#26412;&#31038;_&#31777;&#20225;&#32317;&#26371;&#34920;/&#32362;&#26412;&#31038;_&#31777;&#20225;&#32317;&#26371;&#34920;/104&#23416;&#24180;&#24230;&#31532;&#20108;&#23416;&#26399;-&#27963;&#21205;&#24409;&#32317;&#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yeh/Downloads/&#20161;&#24859;&#26381;&#21209;&#31038;-&#27963;&#21205;&#24409;&#32317;&#349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9001;&#20083;&#36681;&#20358;&#30340;&#36039;&#26009;/&#26381;&#21209;&#24615;&#31038;&#22296;OK/104&#23416;&#24180;&#24230;/104.2/&#31038;&#22296;&#32147;&#36027;&#30003;&#35531;/9&#24904;&#28639;&#38738;&#24180;&#31038;/&#27298;&#20225;+&#27963;&#21205;&#24409;&#25972;&#34920;/&#38468;&#20214;&#20108;-&#27963;&#21205;&#24409;&#32317;&#349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9001;&#20083;&#36681;&#20358;&#30340;&#36039;&#26009;/&#26381;&#21209;&#24615;&#31038;&#22296;OK/104&#23416;&#24180;&#24230;/104.2/&#31038;&#22296;&#32147;&#36027;&#30003;&#35531;/11&#21644;&#25105;&#20497;&#19968;&#36215;&#29872;&#20445;&#31038;/&#21644;&#20445;&#31038;-&#27963;&#21205;&#24409;&#32317;&#3492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1508;&#23660;&#24615;&#36039;&#26009;/&#27963;&#21205;&#24409;&#32317;&#34920;&#20840;-&#38899;&#27138;&#26356;&#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001;&#20083;&#36681;&#20358;&#30340;&#36039;&#26009;/&#26381;&#21209;&#24615;&#31038;&#22296;OK/104&#23416;&#24180;&#24230;/104.1/&#31038;&#22296;&#32147;&#36027;&#30003;&#35531;/8&#22522;&#23652;&#25991;&#21270;&#26381;&#21209;&#31038;/1041&#22522;&#23652;&#25991;&#21270;&#26381;&#21209;&#31038;&#32147;&#36027;&#30003;&#35531;/104&#22522;&#26381;&#31038;&#27963;&#21205;&#24409;&#32317;&#349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1508;&#23660;&#24615;&#36039;&#26009;/068&#31649;&#24358;&#27138;&#31038;/&#38468;&#20214;&#20108;-&#27963;&#21205;&#24409;&#32317;&#349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1508;&#23660;&#24615;&#36039;&#26009;/074&#25622;&#28414;&#38899;&#27138;&#30740;&#31350;&#31038;/104&#23416;&#24180;&#24230;&#31532;&#19968;&#23416;&#26399;&#27963;&#21205;&#24409;&#32317;&#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1508;&#23660;&#24615;&#36039;&#26009;/123&#37628;&#29748;&#31038;/&#27963;&#21205;&#24409;&#32317;&#349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091&#26700;&#29699;&#31038;/104-2/&#31777;&#26131;&#20225;&#21123;&#26360;/&#36628;&#22823;&#26700;&#29699;&#31038;104&#19979;&#27963;&#21205;&#24409;&#32317;&#34920;&amp;&#31777;&#20225;/105&#26700;&#29699;&#31038;-&#27963;&#21205;&#24409;&#32317;&#3492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1508;&#23660;&#24615;&#36039;&#26009;/&#23416;&#34899;&#24615;&#31038;&#22296;/048&#40657;&#27700;&#28317;&#3103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1508;&#23660;&#24615;&#36039;&#26009;/062&#21512;&#21809;&#22296;/&#21512;&#21809;&#22296;104&#19978;&#23416;&#26399;&#27963;&#21205;&#24409;&#32317;&#34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1508;&#23660;&#24615;&#36039;&#26009;/063&#21476;&#20856;&#21513;&#20182;&#31038;/&#31777;&#20225;&#26360;+&#24409;&#32317;&#34920;(&#21476;&#21513;)(&#20462;&#25913;)/&#31777;&#20225;&#26360;+&#24409;&#32317;&#34920;(&#21476;&#21513;)(&#20462;&#25913;)/&#38468;&#20214;&#20108;-&#27963;&#21205;&#24409;&#32317;&#34920;(&#21476;&#2151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1508;&#23660;&#24615;&#36039;&#26009;/069&#21475;&#29748;&#31038;/&#65288;&#26356;&#27491;&#65289;&#21475;&#29748;&#31038;10401&#23416;&#26399;&#32147;&#36027;&#30003;&#35531;&#36039;&#26009;/&#21475;&#29748;&#31038;10401&#23416;&#26399;&#32147;&#36027;&#30003;&#35531;&#36039;&#26009;/10401%20&#21475;&#29748;&#31038;&#27963;&#21205;&#24409;&#32317;&#349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1508;&#23660;&#24615;&#36039;&#26009;/124&#25976;&#20301;&#38899;&#27138;&#30740;&#32722;&#31038;/&#38468;&#20214;&#20108;-&#27963;&#21205;&#24409;&#32317;&#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1508;&#23660;&#24615;&#36039;&#26009;/223&#29237;&#22763;&#37628;&#29748;&#31038;/&#38468;&#20214;&#20108;-&#27963;&#21205;&#24409;&#32317;&#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508;&#23660;&#24615;&#36039;&#26009;/078&#27211;&#34269;&#31038;/078&#27211;&#34269;&#31038;%20&#27963;&#21205;&#24409;&#32317;&#349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1508;&#23660;&#24615;&#36039;&#26009;/05&#22283;&#38555;&#27161;&#28310;&#33310;&#36424;&#31038;/&#38468;&#20214;&#20108;-&#27963;&#21205;&#24409;&#32317;&#34920;-&#22283;&#27161;&#3103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1508;&#23660;&#24615;&#36039;&#26009;/09&#25163;&#35486;&#31038;/1041&#25163;&#35486;&#31038;&#27963;&#21205;&#24409;&#32317;&#3492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38468;&#20214;&#20108;-&#27963;&#21205;&#24409;&#32317;&#34920;-&#20241;&#32879;-&#3205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22823;&#21487;\Desktop\&#38468;&#20214;&#20108;-&#27963;&#21205;&#24409;&#32317;&#3492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093&#23556;&#31661;&#31038;/104-2&#31777;&#26131;&#20225;&#21123;&#26360;/&#38468;&#20214;&#20108;-&#27963;&#21205;&#24409;&#32317;&#34920;&#23556;&#31661;&#31038;&#2591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147&#31478;&#25216;&#21862;&#21862;&#38538;/104-2/&#31777;&#26131;&#20225;&#21123;&#26360;/&#38468;&#20214;&#20108;-&#27963;&#21205;&#24409;&#32317;&#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508;&#23660;&#24615;&#36039;&#26009;/&#23416;&#34899;&#24615;&#31038;&#22296;&#21295;&#323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508;&#23660;&#24615;&#36039;&#26009;/104&#39636;&#33021;&#24615;&#32317;&#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9001;&#20083;&#36681;&#20358;&#30340;&#36039;&#26009;/&#26381;&#21209;&#24615;&#31038;&#22296;OK/104&#23416;&#24180;&#24230;/104.2/&#31038;&#22296;&#32147;&#36027;&#30003;&#35531;/7&#36948;&#32681;&#31038;/&#27963;&#21205;&#24409;&#32317;&#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78&#27211;&#34269;&#31038;/078&#27211;&#34269;&#31038;%20&#27963;&#21205;&#24409;&#32317;&#349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4&#32147;&#36027;/&#21508;&#23660;&#24615;&#36039;&#26009;/104&#39636;&#33021;&#24615;&#32317;&#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9001;&#20083;&#36681;&#20358;&#30340;&#36039;&#26009;/&#26381;&#21209;&#24615;&#31038;&#22296;OK/104&#23416;&#24180;&#24230;/104.2/&#31038;&#22296;&#32147;&#36027;&#30003;&#35531;/2&#21516;&#33311;&#20849;&#28639;&#26381;&#21209;&#31038;/&#21516;&#33311;&#31038;-&#31038;&#22296;&#27963;&#21205;&#32147;&#36027;&#30003;&#35531;&#36039;&#26009;104&#23416;&#24180;&#24230;&#31532;2&#23416;&#26399;/&#21516;&#33311;&#31038;-&#31038;&#22296;&#27963;&#21205;&#32147;&#36027;&#30003;&#35531;&#36039;&#26009;104&#23416;&#24180;&#24230;&#31532;2&#23416;&#26399;/&#21516;&#33311;&#31038;&#27963;&#21205;&#24409;&#32317;&#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sheetData sheetId="1"/>
      <sheetData sheetId="2"/>
      <sheetData sheetId="3"/>
      <sheetData sheetId="4"/>
      <sheetData sheetId="5">
        <row r="1">
          <cell r="A1" t="str">
            <v>代碼</v>
          </cell>
          <cell r="B1" t="str">
            <v>單位名稱</v>
          </cell>
          <cell r="E1" t="str">
            <v>代碼</v>
          </cell>
          <cell r="F1" t="str">
            <v>類別</v>
          </cell>
        </row>
        <row r="2">
          <cell r="A2" t="str">
            <v>048</v>
          </cell>
          <cell r="B2" t="str">
            <v>黑水溝社</v>
          </cell>
          <cell r="E2" t="str">
            <v>048</v>
          </cell>
          <cell r="F2" t="str">
            <v>學術性</v>
          </cell>
        </row>
        <row r="3">
          <cell r="A3" t="str">
            <v>049</v>
          </cell>
          <cell r="B3" t="str">
            <v>健言社</v>
          </cell>
          <cell r="E3" t="str">
            <v>049</v>
          </cell>
          <cell r="F3" t="str">
            <v>學術性</v>
          </cell>
        </row>
        <row r="4">
          <cell r="A4" t="str">
            <v>050</v>
          </cell>
          <cell r="B4" t="str">
            <v>大千社</v>
          </cell>
          <cell r="E4" t="str">
            <v>050</v>
          </cell>
          <cell r="F4" t="str">
            <v>學術性</v>
          </cell>
        </row>
        <row r="5">
          <cell r="A5" t="str">
            <v>051</v>
          </cell>
          <cell r="B5" t="str">
            <v>天文社</v>
          </cell>
          <cell r="E5" t="str">
            <v>051</v>
          </cell>
          <cell r="F5" t="str">
            <v>學術性</v>
          </cell>
        </row>
        <row r="6">
          <cell r="A6" t="str">
            <v>052</v>
          </cell>
          <cell r="B6" t="str">
            <v>綠野社</v>
          </cell>
          <cell r="E6" t="str">
            <v>052</v>
          </cell>
          <cell r="F6" t="str">
            <v>學術性</v>
          </cell>
        </row>
        <row r="7">
          <cell r="A7" t="str">
            <v>053</v>
          </cell>
          <cell r="B7" t="str">
            <v>中華醫藥研習社</v>
          </cell>
          <cell r="E7" t="str">
            <v>053</v>
          </cell>
          <cell r="F7" t="str">
            <v>學術性</v>
          </cell>
        </row>
        <row r="8">
          <cell r="A8" t="str">
            <v>054</v>
          </cell>
          <cell r="B8" t="str">
            <v>國際經濟商管學生會</v>
          </cell>
          <cell r="E8" t="str">
            <v>054</v>
          </cell>
          <cell r="F8" t="str">
            <v>學術性</v>
          </cell>
        </row>
        <row r="9">
          <cell r="A9" t="str">
            <v>055</v>
          </cell>
          <cell r="B9" t="str">
            <v>電腦研習社-倒</v>
          </cell>
          <cell r="E9" t="str">
            <v>055</v>
          </cell>
          <cell r="F9" t="str">
            <v>學術性</v>
          </cell>
        </row>
        <row r="10">
          <cell r="A10" t="str">
            <v>056</v>
          </cell>
          <cell r="B10" t="str">
            <v>占星塔羅社</v>
          </cell>
          <cell r="E10" t="str">
            <v>056</v>
          </cell>
          <cell r="F10" t="str">
            <v>學術性</v>
          </cell>
        </row>
        <row r="11">
          <cell r="A11" t="str">
            <v>058</v>
          </cell>
          <cell r="B11" t="str">
            <v>信望愛社</v>
          </cell>
          <cell r="E11" t="str">
            <v>058</v>
          </cell>
          <cell r="F11" t="str">
            <v>學術性</v>
          </cell>
        </row>
        <row r="12">
          <cell r="A12" t="str">
            <v>059</v>
          </cell>
          <cell r="B12" t="str">
            <v>易學社-102倒</v>
          </cell>
          <cell r="E12" t="str">
            <v>059</v>
          </cell>
          <cell r="F12" t="str">
            <v>學術性</v>
          </cell>
        </row>
        <row r="13">
          <cell r="A13" t="str">
            <v>140</v>
          </cell>
          <cell r="B13" t="str">
            <v>學園團契社</v>
          </cell>
          <cell r="E13" t="str">
            <v>140</v>
          </cell>
          <cell r="F13" t="str">
            <v>學術性</v>
          </cell>
        </row>
        <row r="14">
          <cell r="A14" t="str">
            <v>141</v>
          </cell>
          <cell r="B14" t="str">
            <v>禪學社</v>
          </cell>
          <cell r="E14" t="str">
            <v>141</v>
          </cell>
          <cell r="F14" t="str">
            <v>學術性</v>
          </cell>
        </row>
        <row r="15">
          <cell r="A15" t="str">
            <v>142</v>
          </cell>
          <cell r="B15" t="str">
            <v>聖經研究社</v>
          </cell>
          <cell r="E15" t="str">
            <v>142</v>
          </cell>
          <cell r="F15" t="str">
            <v>學術性</v>
          </cell>
        </row>
        <row r="16">
          <cell r="A16" t="str">
            <v>143</v>
          </cell>
          <cell r="B16" t="str">
            <v>國際英語演講社</v>
          </cell>
          <cell r="E16" t="str">
            <v>143</v>
          </cell>
          <cell r="F16" t="str">
            <v>學術性</v>
          </cell>
        </row>
        <row r="17">
          <cell r="A17" t="str">
            <v>155</v>
          </cell>
          <cell r="B17" t="str">
            <v>模擬聯合國社</v>
          </cell>
          <cell r="E17" t="str">
            <v>155</v>
          </cell>
          <cell r="F17" t="str">
            <v>學術性</v>
          </cell>
        </row>
        <row r="18">
          <cell r="A18" t="str">
            <v>159</v>
          </cell>
          <cell r="B18" t="str">
            <v>教育學程學會</v>
          </cell>
          <cell r="E18" t="str">
            <v>159</v>
          </cell>
          <cell r="F18" t="str">
            <v>學術性</v>
          </cell>
        </row>
        <row r="19">
          <cell r="A19" t="str">
            <v>161</v>
          </cell>
          <cell r="B19" t="str">
            <v>福智青年社</v>
          </cell>
          <cell r="E19" t="str">
            <v>161</v>
          </cell>
          <cell r="F19" t="str">
            <v>學術性</v>
          </cell>
        </row>
        <row r="20">
          <cell r="A20" t="str">
            <v>169</v>
          </cell>
          <cell r="B20" t="str">
            <v>歐盟研究社</v>
          </cell>
          <cell r="E20" t="str">
            <v>168</v>
          </cell>
          <cell r="F20" t="str">
            <v>學術性</v>
          </cell>
        </row>
        <row r="21">
          <cell r="A21" t="str">
            <v>174</v>
          </cell>
          <cell r="B21" t="str">
            <v>性別研究社</v>
          </cell>
          <cell r="E21" t="str">
            <v>174</v>
          </cell>
          <cell r="F21" t="str">
            <v>學術性</v>
          </cell>
        </row>
        <row r="22">
          <cell r="A22" t="str">
            <v>229</v>
          </cell>
          <cell r="B22" t="str">
            <v>光鹽社</v>
          </cell>
          <cell r="E22" t="str">
            <v>229</v>
          </cell>
          <cell r="F22" t="str">
            <v>學術性</v>
          </cell>
        </row>
        <row r="23">
          <cell r="A23" t="str">
            <v>042</v>
          </cell>
          <cell r="B23" t="str">
            <v>僑生聯誼會</v>
          </cell>
          <cell r="E23" t="str">
            <v>042</v>
          </cell>
          <cell r="F23" t="str">
            <v>休閒聯誼性</v>
          </cell>
        </row>
        <row r="24">
          <cell r="A24" t="str">
            <v>043</v>
          </cell>
          <cell r="B24" t="str">
            <v>高中校友聯合總會</v>
          </cell>
          <cell r="E24" t="str">
            <v>043</v>
          </cell>
          <cell r="F24" t="str">
            <v>休閒聯誼性</v>
          </cell>
        </row>
        <row r="25">
          <cell r="A25" t="str">
            <v>060</v>
          </cell>
          <cell r="B25" t="str">
            <v>轉學生聯誼會</v>
          </cell>
          <cell r="E25" t="str">
            <v>060</v>
          </cell>
          <cell r="F25" t="str">
            <v>休閒聯誼性</v>
          </cell>
        </row>
        <row r="26">
          <cell r="A26" t="str">
            <v>076</v>
          </cell>
          <cell r="B26" t="str">
            <v>野營社</v>
          </cell>
          <cell r="E26" t="str">
            <v>076</v>
          </cell>
          <cell r="F26" t="str">
            <v>休閒聯誼性</v>
          </cell>
        </row>
        <row r="27">
          <cell r="A27" t="str">
            <v>078</v>
          </cell>
          <cell r="B27" t="str">
            <v>橋藝社</v>
          </cell>
          <cell r="E27" t="str">
            <v>078</v>
          </cell>
          <cell r="F27" t="str">
            <v>休閒聯誼性</v>
          </cell>
        </row>
        <row r="28">
          <cell r="A28" t="str">
            <v>080</v>
          </cell>
          <cell r="B28" t="str">
            <v>魔術社</v>
          </cell>
          <cell r="E28" t="str">
            <v>080</v>
          </cell>
          <cell r="F28" t="str">
            <v>休閒聯誼性</v>
          </cell>
        </row>
        <row r="29">
          <cell r="A29" t="str">
            <v>082</v>
          </cell>
          <cell r="B29" t="str">
            <v>棋藝社</v>
          </cell>
          <cell r="E29" t="str">
            <v>082</v>
          </cell>
          <cell r="F29" t="str">
            <v>休閒聯誼性</v>
          </cell>
        </row>
        <row r="30">
          <cell r="A30" t="str">
            <v>083</v>
          </cell>
          <cell r="B30" t="str">
            <v>飲料調製社</v>
          </cell>
          <cell r="E30" t="str">
            <v>083</v>
          </cell>
          <cell r="F30" t="str">
            <v>休閒聯誼性</v>
          </cell>
        </row>
        <row r="31">
          <cell r="A31" t="str">
            <v>109</v>
          </cell>
          <cell r="B31" t="str">
            <v>嚕啦啦社</v>
          </cell>
          <cell r="E31" t="str">
            <v>109</v>
          </cell>
          <cell r="F31" t="str">
            <v>休閒聯誼性</v>
          </cell>
        </row>
        <row r="32">
          <cell r="A32" t="str">
            <v>129</v>
          </cell>
          <cell r="B32" t="str">
            <v>努瑪社</v>
          </cell>
          <cell r="E32" t="str">
            <v>129</v>
          </cell>
          <cell r="F32" t="str">
            <v>休閒聯誼性</v>
          </cell>
        </row>
        <row r="33">
          <cell r="A33" t="str">
            <v>156</v>
          </cell>
          <cell r="B33" t="str">
            <v>哈客青年社-102倒</v>
          </cell>
          <cell r="E33" t="str">
            <v>156</v>
          </cell>
          <cell r="F33" t="str">
            <v>休閒聯誼性</v>
          </cell>
        </row>
        <row r="34">
          <cell r="A34" t="str">
            <v>168</v>
          </cell>
          <cell r="B34" t="str">
            <v>桌上遊戲社</v>
          </cell>
          <cell r="E34" t="str">
            <v>168</v>
          </cell>
          <cell r="F34" t="str">
            <v>休閒聯誼性</v>
          </cell>
        </row>
        <row r="35">
          <cell r="A35" t="str">
            <v>096</v>
          </cell>
          <cell r="B35" t="str">
            <v>童軍社</v>
          </cell>
          <cell r="E35" t="str">
            <v>096</v>
          </cell>
          <cell r="F35" t="str">
            <v>服務性</v>
          </cell>
        </row>
        <row r="36">
          <cell r="A36" t="str">
            <v>097</v>
          </cell>
          <cell r="B36" t="str">
            <v>同舟共濟服務社</v>
          </cell>
          <cell r="E36" t="str">
            <v>097</v>
          </cell>
          <cell r="F36" t="str">
            <v>服務性</v>
          </cell>
        </row>
        <row r="37">
          <cell r="A37" t="str">
            <v>098</v>
          </cell>
          <cell r="B37" t="str">
            <v>醒新社</v>
          </cell>
          <cell r="E37" t="str">
            <v>098</v>
          </cell>
          <cell r="F37" t="str">
            <v>服務性</v>
          </cell>
        </row>
        <row r="38">
          <cell r="A38" t="str">
            <v>099</v>
          </cell>
          <cell r="B38" t="str">
            <v>淨仁社</v>
          </cell>
          <cell r="E38" t="str">
            <v>099</v>
          </cell>
          <cell r="F38" t="str">
            <v>服務性</v>
          </cell>
        </row>
        <row r="39">
          <cell r="A39" t="str">
            <v>100</v>
          </cell>
          <cell r="B39" t="str">
            <v>急救康輔社</v>
          </cell>
          <cell r="E39" t="str">
            <v>100</v>
          </cell>
          <cell r="F39" t="str">
            <v>服務性</v>
          </cell>
        </row>
        <row r="40">
          <cell r="A40" t="str">
            <v>101</v>
          </cell>
          <cell r="B40" t="str">
            <v>崇德志工服務社</v>
          </cell>
          <cell r="E40" t="str">
            <v>101</v>
          </cell>
          <cell r="F40" t="str">
            <v>服務性</v>
          </cell>
        </row>
        <row r="41">
          <cell r="A41" t="str">
            <v>107</v>
          </cell>
          <cell r="B41" t="str">
            <v>達義社</v>
          </cell>
          <cell r="E41" t="str">
            <v>107</v>
          </cell>
          <cell r="F41" t="str">
            <v>服務性</v>
          </cell>
        </row>
        <row r="42">
          <cell r="A42" t="str">
            <v>116</v>
          </cell>
          <cell r="B42" t="str">
            <v>基層文化服務社</v>
          </cell>
          <cell r="E42" t="str">
            <v>116</v>
          </cell>
          <cell r="F42" t="str">
            <v>服務性</v>
          </cell>
        </row>
        <row r="43">
          <cell r="A43" t="str">
            <v>126</v>
          </cell>
          <cell r="B43" t="str">
            <v>慈濟青年社</v>
          </cell>
          <cell r="E43" t="str">
            <v>126</v>
          </cell>
          <cell r="F43" t="str">
            <v>服務性</v>
          </cell>
        </row>
        <row r="44">
          <cell r="A44" t="str">
            <v>139</v>
          </cell>
          <cell r="B44" t="str">
            <v>春暉社-倒</v>
          </cell>
          <cell r="E44" t="str">
            <v>139</v>
          </cell>
          <cell r="F44" t="str">
            <v>服務性</v>
          </cell>
        </row>
        <row r="45">
          <cell r="A45" t="str">
            <v>148</v>
          </cell>
          <cell r="B45" t="str">
            <v>繪本服務學習社</v>
          </cell>
          <cell r="E45" t="str">
            <v>148</v>
          </cell>
          <cell r="F45" t="str">
            <v>服務性</v>
          </cell>
        </row>
        <row r="46">
          <cell r="A46" t="str">
            <v>149</v>
          </cell>
          <cell r="B46" t="str">
            <v>和我們一起環保社</v>
          </cell>
          <cell r="E46" t="str">
            <v>149</v>
          </cell>
          <cell r="F46" t="str">
            <v>服務性</v>
          </cell>
        </row>
        <row r="47">
          <cell r="A47" t="str">
            <v>163</v>
          </cell>
          <cell r="B47" t="str">
            <v>國際菁英學生會</v>
          </cell>
          <cell r="E47" t="str">
            <v>163</v>
          </cell>
          <cell r="F47" t="str">
            <v>服務性</v>
          </cell>
        </row>
        <row r="48">
          <cell r="A48" t="str">
            <v>217</v>
          </cell>
          <cell r="B48" t="str">
            <v>仁愛服務社</v>
          </cell>
          <cell r="E48" t="str">
            <v>217</v>
          </cell>
          <cell r="F48" t="str">
            <v>服務性</v>
          </cell>
        </row>
        <row r="49">
          <cell r="A49" t="str">
            <v>218</v>
          </cell>
          <cell r="B49" t="str">
            <v>原住民文化服務社-倒</v>
          </cell>
          <cell r="E49" t="str">
            <v>218</v>
          </cell>
          <cell r="F49" t="str">
            <v>服務性</v>
          </cell>
        </row>
        <row r="50">
          <cell r="A50" t="str">
            <v>047</v>
          </cell>
          <cell r="B50" t="str">
            <v>慢速壘球社</v>
          </cell>
          <cell r="E50" t="str">
            <v>047</v>
          </cell>
          <cell r="F50" t="str">
            <v>體能性</v>
          </cell>
        </row>
        <row r="51">
          <cell r="A51" t="str">
            <v>075</v>
          </cell>
          <cell r="B51" t="str">
            <v>登山社</v>
          </cell>
          <cell r="E51" t="str">
            <v>075</v>
          </cell>
          <cell r="F51" t="str">
            <v>體能性</v>
          </cell>
        </row>
        <row r="52">
          <cell r="A52" t="str">
            <v>084</v>
          </cell>
          <cell r="B52" t="str">
            <v>國術社</v>
          </cell>
          <cell r="E52" t="str">
            <v>084</v>
          </cell>
          <cell r="F52" t="str">
            <v>體能性</v>
          </cell>
        </row>
        <row r="53">
          <cell r="A53" t="str">
            <v>086</v>
          </cell>
          <cell r="B53" t="str">
            <v>跆拳道社</v>
          </cell>
          <cell r="E53" t="str">
            <v>086</v>
          </cell>
          <cell r="F53" t="str">
            <v>體能性</v>
          </cell>
        </row>
        <row r="54">
          <cell r="A54" t="str">
            <v>087</v>
          </cell>
          <cell r="B54" t="str">
            <v>柔道社</v>
          </cell>
          <cell r="E54" t="str">
            <v>087</v>
          </cell>
          <cell r="F54" t="str">
            <v>體能性</v>
          </cell>
        </row>
        <row r="55">
          <cell r="A55" t="str">
            <v>088</v>
          </cell>
          <cell r="B55" t="str">
            <v>劍道社</v>
          </cell>
          <cell r="E55" t="str">
            <v>088</v>
          </cell>
          <cell r="F55" t="str">
            <v>體能性</v>
          </cell>
        </row>
        <row r="56">
          <cell r="A56" t="str">
            <v>089</v>
          </cell>
          <cell r="B56" t="str">
            <v>擊劍社</v>
          </cell>
          <cell r="E56" t="str">
            <v>089</v>
          </cell>
          <cell r="F56" t="str">
            <v>體能性</v>
          </cell>
        </row>
        <row r="57">
          <cell r="A57" t="str">
            <v>090</v>
          </cell>
          <cell r="B57" t="str">
            <v>羽球社</v>
          </cell>
          <cell r="E57" t="str">
            <v>090</v>
          </cell>
          <cell r="F57" t="str">
            <v>體能性</v>
          </cell>
        </row>
        <row r="58">
          <cell r="A58" t="str">
            <v>091</v>
          </cell>
          <cell r="B58" t="str">
            <v>桌球社</v>
          </cell>
          <cell r="E58" t="str">
            <v>091</v>
          </cell>
          <cell r="F58" t="str">
            <v>體能性</v>
          </cell>
        </row>
        <row r="59">
          <cell r="A59" t="str">
            <v>092</v>
          </cell>
          <cell r="B59" t="str">
            <v>網球社</v>
          </cell>
          <cell r="E59" t="str">
            <v>092</v>
          </cell>
          <cell r="F59" t="str">
            <v>體能性</v>
          </cell>
        </row>
        <row r="60">
          <cell r="A60" t="str">
            <v>093</v>
          </cell>
          <cell r="B60" t="str">
            <v>射箭社</v>
          </cell>
          <cell r="E60" t="str">
            <v>093</v>
          </cell>
          <cell r="F60" t="str">
            <v>體能性</v>
          </cell>
        </row>
        <row r="61">
          <cell r="A61" t="str">
            <v>117</v>
          </cell>
          <cell r="B61" t="str">
            <v>有氧健身社</v>
          </cell>
          <cell r="E61" t="str">
            <v>117</v>
          </cell>
          <cell r="F61" t="str">
            <v>體能性</v>
          </cell>
        </row>
        <row r="62">
          <cell r="A62" t="str">
            <v>118</v>
          </cell>
          <cell r="B62" t="str">
            <v>同心救生社</v>
          </cell>
          <cell r="E62" t="str">
            <v>118</v>
          </cell>
          <cell r="F62" t="str">
            <v>體能性</v>
          </cell>
        </row>
        <row r="63">
          <cell r="A63" t="str">
            <v>119</v>
          </cell>
          <cell r="B63" t="str">
            <v>足球社</v>
          </cell>
          <cell r="E63" t="str">
            <v>119</v>
          </cell>
          <cell r="F63" t="str">
            <v>體能性</v>
          </cell>
        </row>
        <row r="64">
          <cell r="A64" t="str">
            <v>131</v>
          </cell>
          <cell r="B64" t="str">
            <v>空手道社</v>
          </cell>
          <cell r="E64" t="str">
            <v>131</v>
          </cell>
          <cell r="F64" t="str">
            <v>體能性</v>
          </cell>
        </row>
        <row r="65">
          <cell r="A65" t="str">
            <v>136</v>
          </cell>
          <cell r="B65" t="str">
            <v>黑輪社</v>
          </cell>
          <cell r="E65" t="str">
            <v>136</v>
          </cell>
          <cell r="F65" t="str">
            <v>體能性</v>
          </cell>
        </row>
        <row r="66">
          <cell r="A66" t="str">
            <v>147</v>
          </cell>
          <cell r="B66" t="str">
            <v>競技啦啦隊</v>
          </cell>
          <cell r="E66" t="str">
            <v>147</v>
          </cell>
          <cell r="F66" t="str">
            <v>體能性</v>
          </cell>
        </row>
        <row r="67">
          <cell r="A67" t="str">
            <v>160</v>
          </cell>
          <cell r="B67" t="str">
            <v>龍獅社-102倒</v>
          </cell>
          <cell r="E67" t="str">
            <v>160</v>
          </cell>
          <cell r="F67" t="str">
            <v>體能性</v>
          </cell>
        </row>
        <row r="68">
          <cell r="A68" t="str">
            <v>166</v>
          </cell>
          <cell r="B68" t="str">
            <v>合氣道社</v>
          </cell>
          <cell r="E68" t="str">
            <v>166</v>
          </cell>
          <cell r="F68" t="str">
            <v>體能性</v>
          </cell>
        </row>
        <row r="69">
          <cell r="A69" t="str">
            <v>172</v>
          </cell>
          <cell r="B69" t="str">
            <v>歐洲劍術社</v>
          </cell>
          <cell r="E69" t="str">
            <v>172</v>
          </cell>
          <cell r="F69" t="str">
            <v>體能性</v>
          </cell>
        </row>
        <row r="70">
          <cell r="A70" t="str">
            <v>173</v>
          </cell>
          <cell r="B70" t="str">
            <v>競技飛盤社</v>
          </cell>
          <cell r="E70" t="str">
            <v>173</v>
          </cell>
          <cell r="F70" t="str">
            <v>體能性</v>
          </cell>
        </row>
        <row r="71">
          <cell r="A71" t="str">
            <v>064</v>
          </cell>
          <cell r="B71" t="str">
            <v>書法社</v>
          </cell>
          <cell r="E71" t="str">
            <v>064</v>
          </cell>
          <cell r="F71" t="str">
            <v>藝術性</v>
          </cell>
        </row>
        <row r="72">
          <cell r="A72" t="str">
            <v>065</v>
          </cell>
          <cell r="B72" t="str">
            <v>布袋戲研習社-101倒</v>
          </cell>
          <cell r="E72" t="str">
            <v>065</v>
          </cell>
          <cell r="F72" t="str">
            <v>藝術性</v>
          </cell>
        </row>
        <row r="73">
          <cell r="A73" t="str">
            <v>066</v>
          </cell>
          <cell r="B73" t="str">
            <v>攝影社</v>
          </cell>
          <cell r="E73" t="str">
            <v>066</v>
          </cell>
          <cell r="F73" t="str">
            <v>藝術性</v>
          </cell>
        </row>
        <row r="74">
          <cell r="A74" t="str">
            <v>067</v>
          </cell>
          <cell r="B74" t="str">
            <v>熱舞社</v>
          </cell>
          <cell r="E74" t="str">
            <v>067</v>
          </cell>
          <cell r="F74" t="str">
            <v>藝術性</v>
          </cell>
        </row>
        <row r="75">
          <cell r="A75" t="str">
            <v>070</v>
          </cell>
          <cell r="B75" t="str">
            <v>戲劇社</v>
          </cell>
          <cell r="E75" t="str">
            <v>070</v>
          </cell>
          <cell r="F75" t="str">
            <v>藝術性</v>
          </cell>
        </row>
        <row r="76">
          <cell r="A76" t="str">
            <v>072</v>
          </cell>
          <cell r="B76" t="str">
            <v>國際標準舞蹈社</v>
          </cell>
          <cell r="E76" t="str">
            <v>072</v>
          </cell>
          <cell r="F76" t="str">
            <v>藝術性</v>
          </cell>
        </row>
        <row r="77">
          <cell r="A77" t="str">
            <v>073</v>
          </cell>
          <cell r="B77" t="str">
            <v>電影藝術研究社</v>
          </cell>
          <cell r="E77" t="str">
            <v>073</v>
          </cell>
          <cell r="F77" t="str">
            <v>藝術性</v>
          </cell>
        </row>
        <row r="78">
          <cell r="A78" t="str">
            <v>077</v>
          </cell>
          <cell r="B78" t="str">
            <v>映綠世界舞蹈社</v>
          </cell>
          <cell r="E78" t="str">
            <v>077</v>
          </cell>
          <cell r="F78" t="str">
            <v>藝術性</v>
          </cell>
        </row>
        <row r="79">
          <cell r="A79" t="str">
            <v>081</v>
          </cell>
          <cell r="B79" t="str">
            <v>廣播演藝社</v>
          </cell>
          <cell r="E79" t="str">
            <v>081</v>
          </cell>
          <cell r="F79" t="str">
            <v>藝術性</v>
          </cell>
        </row>
        <row r="80">
          <cell r="A80" t="str">
            <v>128</v>
          </cell>
          <cell r="B80" t="str">
            <v>手語社</v>
          </cell>
          <cell r="E80" t="str">
            <v>128</v>
          </cell>
          <cell r="F80" t="str">
            <v>藝術性</v>
          </cell>
        </row>
        <row r="81">
          <cell r="A81" t="str">
            <v>132</v>
          </cell>
          <cell r="B81" t="str">
            <v>動漫電玩研習社</v>
          </cell>
          <cell r="E81" t="str">
            <v>132</v>
          </cell>
          <cell r="F81" t="str">
            <v>藝術性</v>
          </cell>
        </row>
        <row r="82">
          <cell r="A82" t="str">
            <v>150</v>
          </cell>
          <cell r="B82" t="str">
            <v>氣球創藝社</v>
          </cell>
          <cell r="E82" t="str">
            <v>150</v>
          </cell>
          <cell r="F82" t="str">
            <v>藝術性</v>
          </cell>
        </row>
        <row r="83">
          <cell r="A83" t="str">
            <v>151</v>
          </cell>
          <cell r="B83" t="str">
            <v>肚皮舞社</v>
          </cell>
          <cell r="E83" t="str">
            <v>151</v>
          </cell>
          <cell r="F83" t="str">
            <v>藝術性</v>
          </cell>
        </row>
        <row r="84">
          <cell r="A84" t="str">
            <v>157</v>
          </cell>
          <cell r="B84" t="str">
            <v>影片創作社</v>
          </cell>
          <cell r="E84" t="str">
            <v>157</v>
          </cell>
          <cell r="F84" t="str">
            <v>藝術性</v>
          </cell>
        </row>
        <row r="85">
          <cell r="A85" t="str">
            <v>165</v>
          </cell>
          <cell r="B85" t="str">
            <v>傳統戲曲表演研究社</v>
          </cell>
          <cell r="E85" t="str">
            <v>165</v>
          </cell>
          <cell r="F85" t="str">
            <v>藝術性</v>
          </cell>
        </row>
        <row r="86">
          <cell r="A86" t="str">
            <v>170</v>
          </cell>
          <cell r="B86" t="str">
            <v>彩妝社-103倒</v>
          </cell>
          <cell r="E86" t="str">
            <v>170</v>
          </cell>
          <cell r="F86" t="str">
            <v>藝術性</v>
          </cell>
        </row>
        <row r="87">
          <cell r="A87" t="str">
            <v>171</v>
          </cell>
          <cell r="B87" t="str">
            <v>弓道社</v>
          </cell>
          <cell r="E87" t="str">
            <v>171</v>
          </cell>
          <cell r="F87" t="str">
            <v>藝術性</v>
          </cell>
        </row>
        <row r="88">
          <cell r="A88" t="str">
            <v>219</v>
          </cell>
          <cell r="B88" t="str">
            <v>創意巧手社</v>
          </cell>
          <cell r="E88" t="str">
            <v>219</v>
          </cell>
          <cell r="F88" t="str">
            <v>藝術性</v>
          </cell>
        </row>
        <row r="89">
          <cell r="A89" t="str">
            <v>224</v>
          </cell>
          <cell r="B89" t="str">
            <v>哈特現代爵士舞集</v>
          </cell>
          <cell r="E89" t="str">
            <v>224</v>
          </cell>
          <cell r="F89" t="str">
            <v>藝術性</v>
          </cell>
        </row>
        <row r="90">
          <cell r="A90" t="str">
            <v>061</v>
          </cell>
          <cell r="B90" t="str">
            <v>國樂社</v>
          </cell>
          <cell r="E90" t="str">
            <v>061</v>
          </cell>
          <cell r="F90" t="str">
            <v>音樂性</v>
          </cell>
        </row>
        <row r="91">
          <cell r="A91" t="str">
            <v>062</v>
          </cell>
          <cell r="B91" t="str">
            <v>合唱團</v>
          </cell>
          <cell r="E91" t="str">
            <v>062</v>
          </cell>
          <cell r="F91" t="str">
            <v>音樂性</v>
          </cell>
        </row>
        <row r="92">
          <cell r="A92" t="str">
            <v>063</v>
          </cell>
          <cell r="B92" t="str">
            <v>古典吉他社</v>
          </cell>
          <cell r="E92" t="str">
            <v>063</v>
          </cell>
          <cell r="F92" t="str">
            <v>音樂性</v>
          </cell>
        </row>
        <row r="93">
          <cell r="A93" t="str">
            <v>068</v>
          </cell>
          <cell r="B93" t="str">
            <v>管弦樂社</v>
          </cell>
          <cell r="E93" t="str">
            <v>068</v>
          </cell>
          <cell r="F93" t="str">
            <v>音樂性</v>
          </cell>
        </row>
        <row r="94">
          <cell r="A94" t="str">
            <v>069</v>
          </cell>
          <cell r="B94" t="str">
            <v>口琴社</v>
          </cell>
          <cell r="E94" t="str">
            <v>069</v>
          </cell>
          <cell r="F94" t="str">
            <v>音樂性</v>
          </cell>
        </row>
        <row r="95">
          <cell r="A95" t="str">
            <v>071</v>
          </cell>
          <cell r="B95" t="str">
            <v>民謠吉他社</v>
          </cell>
          <cell r="E95" t="str">
            <v>071</v>
          </cell>
          <cell r="F95" t="str">
            <v>音樂性</v>
          </cell>
        </row>
        <row r="96">
          <cell r="A96" t="str">
            <v>074</v>
          </cell>
          <cell r="B96" t="str">
            <v>搖滾音樂研究社</v>
          </cell>
          <cell r="E96" t="str">
            <v>074</v>
          </cell>
          <cell r="F96" t="str">
            <v>音樂性</v>
          </cell>
        </row>
        <row r="97">
          <cell r="A97" t="str">
            <v>123</v>
          </cell>
          <cell r="B97" t="str">
            <v>鋼琴社</v>
          </cell>
          <cell r="E97" t="str">
            <v>123</v>
          </cell>
          <cell r="F97" t="str">
            <v>音樂性</v>
          </cell>
        </row>
        <row r="98">
          <cell r="A98" t="str">
            <v>124</v>
          </cell>
          <cell r="B98" t="str">
            <v>數位音樂創作研習社</v>
          </cell>
          <cell r="E98" t="str">
            <v>124</v>
          </cell>
          <cell r="F98" t="str">
            <v>音樂性</v>
          </cell>
        </row>
        <row r="99">
          <cell r="A99" t="str">
            <v>167</v>
          </cell>
          <cell r="B99" t="str">
            <v>烏克麗麗社</v>
          </cell>
          <cell r="E99" t="str">
            <v>167</v>
          </cell>
          <cell r="F99" t="str">
            <v>音樂性</v>
          </cell>
        </row>
        <row r="100">
          <cell r="A100" t="str">
            <v>223</v>
          </cell>
          <cell r="B100" t="str">
            <v>爵士鋼琴社</v>
          </cell>
          <cell r="E100" t="str">
            <v>223</v>
          </cell>
          <cell r="F100" t="str">
            <v>音樂性</v>
          </cell>
        </row>
        <row r="101">
          <cell r="A101" t="str">
            <v>008</v>
          </cell>
          <cell r="B101" t="str">
            <v>國學會</v>
          </cell>
          <cell r="E101" t="str">
            <v>008</v>
          </cell>
          <cell r="F101" t="str">
            <v>自治組織</v>
          </cell>
        </row>
        <row r="102">
          <cell r="A102" t="str">
            <v>009</v>
          </cell>
          <cell r="B102" t="str">
            <v>歷史學會</v>
          </cell>
          <cell r="E102" t="str">
            <v>009</v>
          </cell>
          <cell r="F102" t="str">
            <v>自治組織</v>
          </cell>
        </row>
        <row r="103">
          <cell r="A103" t="str">
            <v>010</v>
          </cell>
          <cell r="B103" t="str">
            <v>哲學學會</v>
          </cell>
          <cell r="E103" t="str">
            <v>010</v>
          </cell>
          <cell r="F103" t="str">
            <v>自治組織</v>
          </cell>
        </row>
        <row r="104">
          <cell r="A104" t="str">
            <v>112</v>
          </cell>
          <cell r="B104" t="str">
            <v>文代會</v>
          </cell>
          <cell r="E104" t="str">
            <v>112</v>
          </cell>
          <cell r="F104" t="str">
            <v>自治組織</v>
          </cell>
        </row>
        <row r="105">
          <cell r="A105" t="str">
            <v>005</v>
          </cell>
          <cell r="B105" t="str">
            <v>外代會</v>
          </cell>
          <cell r="E105" t="str">
            <v>005</v>
          </cell>
          <cell r="F105" t="str">
            <v>自治組織</v>
          </cell>
        </row>
        <row r="106">
          <cell r="A106" t="str">
            <v>026</v>
          </cell>
          <cell r="B106" t="str">
            <v>英文學會</v>
          </cell>
          <cell r="E106" t="str">
            <v>026</v>
          </cell>
          <cell r="F106" t="str">
            <v>自治組織</v>
          </cell>
        </row>
        <row r="107">
          <cell r="A107" t="str">
            <v>027</v>
          </cell>
          <cell r="B107" t="str">
            <v>德語學會</v>
          </cell>
          <cell r="E107" t="str">
            <v>027</v>
          </cell>
          <cell r="F107" t="str">
            <v>自治組織</v>
          </cell>
        </row>
        <row r="108">
          <cell r="A108" t="str">
            <v>028</v>
          </cell>
          <cell r="B108" t="str">
            <v>法文學會</v>
          </cell>
          <cell r="E108" t="str">
            <v>028</v>
          </cell>
          <cell r="F108" t="str">
            <v>自治組織</v>
          </cell>
        </row>
        <row r="109">
          <cell r="A109" t="str">
            <v>029</v>
          </cell>
          <cell r="B109" t="str">
            <v>西文學會</v>
          </cell>
          <cell r="E109" t="str">
            <v>029</v>
          </cell>
          <cell r="F109" t="str">
            <v>自治組織</v>
          </cell>
        </row>
        <row r="110">
          <cell r="A110" t="str">
            <v>030</v>
          </cell>
          <cell r="B110" t="str">
            <v>日文學會</v>
          </cell>
          <cell r="E110" t="str">
            <v>030</v>
          </cell>
          <cell r="F110" t="str">
            <v>自治組織</v>
          </cell>
        </row>
        <row r="111">
          <cell r="A111" t="str">
            <v>040</v>
          </cell>
          <cell r="B111" t="str">
            <v>義文學會</v>
          </cell>
          <cell r="E111" t="str">
            <v>040</v>
          </cell>
          <cell r="F111" t="str">
            <v>自治組織</v>
          </cell>
        </row>
        <row r="112">
          <cell r="A112" t="str">
            <v>012</v>
          </cell>
          <cell r="B112" t="str">
            <v>兒家學會</v>
          </cell>
          <cell r="E112" t="str">
            <v>012</v>
          </cell>
          <cell r="F112" t="str">
            <v>自治組織</v>
          </cell>
        </row>
        <row r="113">
          <cell r="A113" t="str">
            <v>021</v>
          </cell>
          <cell r="B113" t="str">
            <v>餐旅學會</v>
          </cell>
          <cell r="E113" t="str">
            <v>021</v>
          </cell>
          <cell r="F113" t="str">
            <v>自治組織</v>
          </cell>
        </row>
        <row r="114">
          <cell r="A114" t="str">
            <v>022</v>
          </cell>
          <cell r="B114" t="str">
            <v>食科學會</v>
          </cell>
          <cell r="E114" t="str">
            <v>022</v>
          </cell>
          <cell r="F114" t="str">
            <v>自治組織</v>
          </cell>
        </row>
        <row r="115">
          <cell r="A115" t="str">
            <v>023</v>
          </cell>
          <cell r="B115" t="str">
            <v>織品學會</v>
          </cell>
          <cell r="E115" t="str">
            <v>023</v>
          </cell>
          <cell r="F115" t="str">
            <v>自治組織</v>
          </cell>
        </row>
        <row r="116">
          <cell r="A116" t="str">
            <v>120</v>
          </cell>
          <cell r="B116" t="str">
            <v>民代會</v>
          </cell>
          <cell r="E116" t="str">
            <v>120</v>
          </cell>
          <cell r="F116" t="str">
            <v>自治組織</v>
          </cell>
        </row>
        <row r="117">
          <cell r="A117" t="str">
            <v>145</v>
          </cell>
          <cell r="B117" t="str">
            <v>營養學會</v>
          </cell>
          <cell r="E117" t="str">
            <v>145</v>
          </cell>
          <cell r="F117" t="str">
            <v>自治組織</v>
          </cell>
        </row>
        <row r="118">
          <cell r="A118" t="str">
            <v>007</v>
          </cell>
          <cell r="B118" t="str">
            <v>法代會</v>
          </cell>
          <cell r="E118" t="str">
            <v>007</v>
          </cell>
          <cell r="F118" t="str">
            <v>自治組織</v>
          </cell>
        </row>
        <row r="119">
          <cell r="A119" t="str">
            <v>034</v>
          </cell>
          <cell r="B119" t="str">
            <v>法律學會</v>
          </cell>
          <cell r="E119" t="str">
            <v>034</v>
          </cell>
          <cell r="F119" t="str">
            <v>自治組織</v>
          </cell>
        </row>
        <row r="120">
          <cell r="A120" t="str">
            <v>111</v>
          </cell>
          <cell r="B120" t="str">
            <v>財法學會</v>
          </cell>
          <cell r="E120" t="str">
            <v>111</v>
          </cell>
          <cell r="F120" t="str">
            <v>自治組織</v>
          </cell>
        </row>
        <row r="121">
          <cell r="A121" t="str">
            <v>152</v>
          </cell>
          <cell r="B121" t="str">
            <v>學士後法律學會</v>
          </cell>
          <cell r="E121" t="str">
            <v>152</v>
          </cell>
          <cell r="F121" t="str">
            <v>自治組織</v>
          </cell>
        </row>
        <row r="122">
          <cell r="A122" t="str">
            <v>013</v>
          </cell>
          <cell r="B122" t="str">
            <v>心理學會</v>
          </cell>
          <cell r="E122" t="str">
            <v>013</v>
          </cell>
          <cell r="F122" t="str">
            <v>自治組織</v>
          </cell>
        </row>
        <row r="123">
          <cell r="A123" t="str">
            <v>031</v>
          </cell>
          <cell r="B123" t="str">
            <v>社會學會</v>
          </cell>
          <cell r="E123" t="str">
            <v>031</v>
          </cell>
          <cell r="F123" t="str">
            <v>自治組織</v>
          </cell>
        </row>
        <row r="124">
          <cell r="A124" t="str">
            <v>032</v>
          </cell>
          <cell r="B124" t="str">
            <v>社工學會</v>
          </cell>
          <cell r="E124" t="str">
            <v>032</v>
          </cell>
          <cell r="F124" t="str">
            <v>自治組織</v>
          </cell>
        </row>
        <row r="125">
          <cell r="A125" t="str">
            <v>033</v>
          </cell>
          <cell r="B125" t="str">
            <v>經濟學會</v>
          </cell>
          <cell r="E125" t="str">
            <v>033</v>
          </cell>
          <cell r="F125" t="str">
            <v>自治組織</v>
          </cell>
        </row>
        <row r="126">
          <cell r="A126" t="str">
            <v>115</v>
          </cell>
          <cell r="B126" t="str">
            <v>社科代會</v>
          </cell>
          <cell r="E126" t="str">
            <v>115</v>
          </cell>
          <cell r="F126" t="str">
            <v>自治組織</v>
          </cell>
        </row>
        <row r="127">
          <cell r="A127" t="str">
            <v>121</v>
          </cell>
          <cell r="B127" t="str">
            <v>宗教學會</v>
          </cell>
          <cell r="E127" t="str">
            <v>121</v>
          </cell>
          <cell r="F127" t="str">
            <v>自治組織</v>
          </cell>
        </row>
        <row r="128">
          <cell r="A128" t="str">
            <v>011</v>
          </cell>
          <cell r="B128" t="str">
            <v>圖資學會</v>
          </cell>
          <cell r="E128" t="str">
            <v>011</v>
          </cell>
          <cell r="F128" t="str">
            <v>自治組織</v>
          </cell>
        </row>
        <row r="129">
          <cell r="A129" t="str">
            <v>014</v>
          </cell>
          <cell r="B129" t="str">
            <v>體育學會</v>
          </cell>
          <cell r="E129" t="str">
            <v>014</v>
          </cell>
          <cell r="F129" t="str">
            <v>自治組織</v>
          </cell>
        </row>
        <row r="130">
          <cell r="A130" t="str">
            <v>108</v>
          </cell>
          <cell r="B130" t="str">
            <v>教代會</v>
          </cell>
          <cell r="E130" t="str">
            <v>108</v>
          </cell>
          <cell r="F130" t="str">
            <v>自治組織</v>
          </cell>
        </row>
        <row r="131">
          <cell r="A131" t="str">
            <v>004</v>
          </cell>
          <cell r="B131" t="str">
            <v>理工代會</v>
          </cell>
          <cell r="E131" t="str">
            <v>004</v>
          </cell>
          <cell r="F131" t="str">
            <v>自治組織</v>
          </cell>
        </row>
        <row r="132">
          <cell r="A132" t="str">
            <v>017</v>
          </cell>
          <cell r="B132" t="str">
            <v>數學學會</v>
          </cell>
          <cell r="E132" t="str">
            <v>017</v>
          </cell>
          <cell r="F132" t="str">
            <v>自治組織</v>
          </cell>
        </row>
        <row r="133">
          <cell r="A133" t="str">
            <v>018</v>
          </cell>
          <cell r="B133" t="str">
            <v>物理學會</v>
          </cell>
          <cell r="E133" t="str">
            <v>018</v>
          </cell>
          <cell r="F133" t="str">
            <v>自治組織</v>
          </cell>
        </row>
        <row r="134">
          <cell r="A134" t="str">
            <v>019</v>
          </cell>
          <cell r="B134" t="str">
            <v>化學學會</v>
          </cell>
          <cell r="E134" t="str">
            <v>019</v>
          </cell>
          <cell r="F134" t="str">
            <v>自治組織</v>
          </cell>
        </row>
        <row r="135">
          <cell r="A135" t="str">
            <v>020</v>
          </cell>
          <cell r="B135" t="str">
            <v>生科學會</v>
          </cell>
          <cell r="E135" t="str">
            <v>020</v>
          </cell>
          <cell r="F135" t="str">
            <v>自治組織</v>
          </cell>
        </row>
        <row r="136">
          <cell r="A136" t="str">
            <v>024</v>
          </cell>
          <cell r="B136" t="str">
            <v>電機學會</v>
          </cell>
          <cell r="E136" t="str">
            <v>024</v>
          </cell>
          <cell r="F136" t="str">
            <v>自治組織</v>
          </cell>
        </row>
        <row r="137">
          <cell r="A137" t="str">
            <v>025</v>
          </cell>
          <cell r="B137" t="str">
            <v>資工學會</v>
          </cell>
          <cell r="E137" t="str">
            <v>025</v>
          </cell>
          <cell r="F137" t="str">
            <v>自治組織</v>
          </cell>
        </row>
        <row r="138">
          <cell r="A138" t="str">
            <v>202</v>
          </cell>
          <cell r="B138" t="str">
            <v>進-學代會</v>
          </cell>
          <cell r="E138" t="str">
            <v>202</v>
          </cell>
          <cell r="F138" t="str">
            <v>自治組織</v>
          </cell>
        </row>
        <row r="139">
          <cell r="A139" t="str">
            <v>203</v>
          </cell>
          <cell r="B139" t="str">
            <v>進-國學會</v>
          </cell>
          <cell r="E139" t="str">
            <v>203</v>
          </cell>
          <cell r="F139" t="str">
            <v>自治組織</v>
          </cell>
        </row>
        <row r="140">
          <cell r="A140" t="str">
            <v>204</v>
          </cell>
          <cell r="B140" t="str">
            <v>進-歷史學會</v>
          </cell>
          <cell r="E140" t="str">
            <v>204</v>
          </cell>
          <cell r="F140" t="str">
            <v>自治組織</v>
          </cell>
        </row>
        <row r="141">
          <cell r="A141" t="str">
            <v>205</v>
          </cell>
          <cell r="B141" t="str">
            <v>進-哲學學會</v>
          </cell>
          <cell r="E141" t="str">
            <v>205</v>
          </cell>
          <cell r="F141" t="str">
            <v>自治組織</v>
          </cell>
        </row>
        <row r="142">
          <cell r="A142" t="str">
            <v>206</v>
          </cell>
          <cell r="B142" t="str">
            <v>進-大傳學程學會</v>
          </cell>
          <cell r="E142" t="str">
            <v>206</v>
          </cell>
          <cell r="F142" t="str">
            <v>自治組織</v>
          </cell>
        </row>
        <row r="143">
          <cell r="A143" t="str">
            <v>207</v>
          </cell>
          <cell r="B143" t="str">
            <v>進-圖資學會</v>
          </cell>
          <cell r="E143" t="str">
            <v>207</v>
          </cell>
          <cell r="F143" t="str">
            <v>自治組織</v>
          </cell>
        </row>
        <row r="144">
          <cell r="A144" t="str">
            <v>208</v>
          </cell>
          <cell r="B144" t="str">
            <v>進-英文學會</v>
          </cell>
          <cell r="E144" t="str">
            <v>208</v>
          </cell>
          <cell r="F144" t="str">
            <v>自治組織</v>
          </cell>
        </row>
        <row r="145">
          <cell r="A145" t="str">
            <v>209</v>
          </cell>
          <cell r="B145" t="str">
            <v>進-日文學會</v>
          </cell>
          <cell r="E145" t="str">
            <v>209</v>
          </cell>
          <cell r="F145" t="str">
            <v>自治組織</v>
          </cell>
        </row>
        <row r="146">
          <cell r="A146" t="str">
            <v>210</v>
          </cell>
          <cell r="B146" t="str">
            <v>進-數學學會</v>
          </cell>
          <cell r="E146" t="str">
            <v>210</v>
          </cell>
          <cell r="F146" t="str">
            <v>自治組織</v>
          </cell>
        </row>
        <row r="147">
          <cell r="A147" t="str">
            <v>211</v>
          </cell>
          <cell r="B147" t="str">
            <v>進-法律學會</v>
          </cell>
          <cell r="E147" t="str">
            <v>211</v>
          </cell>
          <cell r="F147" t="str">
            <v>自治組織</v>
          </cell>
        </row>
        <row r="148">
          <cell r="A148" t="str">
            <v>212</v>
          </cell>
          <cell r="B148" t="str">
            <v>進-經濟學會</v>
          </cell>
          <cell r="E148" t="str">
            <v>212</v>
          </cell>
          <cell r="F148" t="str">
            <v>自治組織</v>
          </cell>
        </row>
        <row r="149">
          <cell r="A149" t="str">
            <v>225</v>
          </cell>
          <cell r="B149" t="str">
            <v>進-餐旅學會</v>
          </cell>
          <cell r="E149" t="str">
            <v>225</v>
          </cell>
          <cell r="F149" t="str">
            <v>自治組織</v>
          </cell>
        </row>
        <row r="150">
          <cell r="A150" t="str">
            <v>226</v>
          </cell>
          <cell r="B150" t="str">
            <v>進-應美學會</v>
          </cell>
          <cell r="E150" t="str">
            <v>226</v>
          </cell>
          <cell r="F150" t="str">
            <v>自治組織</v>
          </cell>
        </row>
        <row r="151">
          <cell r="A151" t="str">
            <v>227</v>
          </cell>
          <cell r="B151" t="str">
            <v>進-宗教學會</v>
          </cell>
          <cell r="E151" t="str">
            <v>227</v>
          </cell>
          <cell r="F151" t="str">
            <v>自治組織</v>
          </cell>
        </row>
        <row r="152">
          <cell r="A152" t="str">
            <v>228</v>
          </cell>
          <cell r="B152" t="str">
            <v>進-文創學程學會</v>
          </cell>
          <cell r="E152" t="str">
            <v>228</v>
          </cell>
          <cell r="F152" t="str">
            <v>自治組織</v>
          </cell>
        </row>
        <row r="153">
          <cell r="A153" t="str">
            <v>230</v>
          </cell>
          <cell r="B153" t="str">
            <v>進-運管學程學會</v>
          </cell>
          <cell r="E153" t="str">
            <v>230</v>
          </cell>
          <cell r="F153" t="str">
            <v>自治組織</v>
          </cell>
        </row>
        <row r="154">
          <cell r="A154" t="str">
            <v>231</v>
          </cell>
          <cell r="B154" t="str">
            <v>進-商管學程學會</v>
          </cell>
          <cell r="E154" t="str">
            <v>231</v>
          </cell>
          <cell r="F154" t="str">
            <v>自治組織</v>
          </cell>
        </row>
        <row r="155">
          <cell r="A155" t="str">
            <v>232</v>
          </cell>
          <cell r="B155" t="str">
            <v>進-軟創學程學會</v>
          </cell>
          <cell r="E155" t="str">
            <v>232</v>
          </cell>
          <cell r="F155" t="str">
            <v>自治組織</v>
          </cell>
        </row>
        <row r="156">
          <cell r="A156" t="str">
            <v>110</v>
          </cell>
          <cell r="B156" t="str">
            <v>傳代會</v>
          </cell>
          <cell r="E156" t="str">
            <v>110</v>
          </cell>
          <cell r="F156" t="str">
            <v>自治組織</v>
          </cell>
        </row>
        <row r="157">
          <cell r="A157" t="str">
            <v>130</v>
          </cell>
          <cell r="B157" t="str">
            <v>影傳學會</v>
          </cell>
          <cell r="E157" t="str">
            <v>130</v>
          </cell>
          <cell r="F157" t="str">
            <v>自治組織</v>
          </cell>
        </row>
        <row r="158">
          <cell r="A158" t="str">
            <v>133</v>
          </cell>
          <cell r="B158" t="str">
            <v>新傳學會</v>
          </cell>
          <cell r="E158" t="str">
            <v>133</v>
          </cell>
          <cell r="F158" t="str">
            <v>自治組織</v>
          </cell>
        </row>
        <row r="159">
          <cell r="A159" t="str">
            <v>134</v>
          </cell>
          <cell r="B159" t="str">
            <v>廣告學會</v>
          </cell>
          <cell r="E159" t="str">
            <v>134</v>
          </cell>
          <cell r="F159" t="str">
            <v>自治組織</v>
          </cell>
        </row>
        <row r="160">
          <cell r="A160" t="str">
            <v>006</v>
          </cell>
          <cell r="B160" t="str">
            <v>管代會</v>
          </cell>
          <cell r="E160" t="str">
            <v>006</v>
          </cell>
          <cell r="F160" t="str">
            <v>自治組織</v>
          </cell>
        </row>
        <row r="161">
          <cell r="A161" t="str">
            <v>035</v>
          </cell>
          <cell r="B161" t="str">
            <v>企管學會</v>
          </cell>
          <cell r="E161" t="str">
            <v>035</v>
          </cell>
          <cell r="F161" t="str">
            <v>自治組織</v>
          </cell>
        </row>
        <row r="162">
          <cell r="A162" t="str">
            <v>036</v>
          </cell>
          <cell r="B162" t="str">
            <v>會計學會</v>
          </cell>
          <cell r="E162" t="str">
            <v>036</v>
          </cell>
          <cell r="F162" t="str">
            <v>自治組織</v>
          </cell>
        </row>
        <row r="163">
          <cell r="A163" t="str">
            <v>037</v>
          </cell>
          <cell r="B163" t="str">
            <v>統資學會</v>
          </cell>
          <cell r="E163" t="str">
            <v>037</v>
          </cell>
          <cell r="F163" t="str">
            <v>自治組織</v>
          </cell>
        </row>
        <row r="164">
          <cell r="A164" t="str">
            <v>038</v>
          </cell>
          <cell r="B164" t="str">
            <v>金融國企學會</v>
          </cell>
          <cell r="E164" t="str">
            <v>038</v>
          </cell>
          <cell r="F164" t="str">
            <v>自治組織</v>
          </cell>
        </row>
        <row r="165">
          <cell r="A165" t="str">
            <v>039</v>
          </cell>
          <cell r="B165" t="str">
            <v>資管學會</v>
          </cell>
          <cell r="E165" t="str">
            <v>039</v>
          </cell>
          <cell r="F165" t="str">
            <v>自治組織</v>
          </cell>
        </row>
        <row r="166">
          <cell r="A166" t="str">
            <v>102</v>
          </cell>
          <cell r="B166" t="str">
            <v>醫學學會</v>
          </cell>
          <cell r="E166" t="str">
            <v>102</v>
          </cell>
          <cell r="F166" t="str">
            <v>自治組織</v>
          </cell>
        </row>
        <row r="167">
          <cell r="A167" t="str">
            <v>103</v>
          </cell>
          <cell r="B167" t="str">
            <v>公衛學會</v>
          </cell>
          <cell r="E167" t="str">
            <v>103</v>
          </cell>
          <cell r="F167" t="str">
            <v>自治組織</v>
          </cell>
        </row>
        <row r="168">
          <cell r="A168" t="str">
            <v>104</v>
          </cell>
          <cell r="B168" t="str">
            <v>護理學會</v>
          </cell>
          <cell r="E168" t="str">
            <v>104</v>
          </cell>
          <cell r="F168" t="str">
            <v>自治組織</v>
          </cell>
        </row>
        <row r="169">
          <cell r="A169" t="str">
            <v>114</v>
          </cell>
          <cell r="B169" t="str">
            <v>醫代會</v>
          </cell>
          <cell r="E169" t="str">
            <v>114</v>
          </cell>
          <cell r="F169" t="str">
            <v>自治組織</v>
          </cell>
        </row>
        <row r="170">
          <cell r="A170" t="str">
            <v>122</v>
          </cell>
          <cell r="B170" t="str">
            <v>臨心學會</v>
          </cell>
          <cell r="E170" t="str">
            <v>122</v>
          </cell>
          <cell r="F170" t="str">
            <v>自治組織</v>
          </cell>
        </row>
        <row r="171">
          <cell r="A171" t="str">
            <v>135</v>
          </cell>
          <cell r="B171" t="str">
            <v>職治學會</v>
          </cell>
          <cell r="E171" t="str">
            <v>135</v>
          </cell>
          <cell r="F171" t="str">
            <v>自治組織</v>
          </cell>
        </row>
        <row r="172">
          <cell r="A172" t="str">
            <v>154</v>
          </cell>
          <cell r="B172" t="str">
            <v>呼吸治療學會</v>
          </cell>
          <cell r="E172" t="str">
            <v>154</v>
          </cell>
          <cell r="F172" t="str">
            <v>自治組織</v>
          </cell>
        </row>
        <row r="173">
          <cell r="A173" t="str">
            <v>015</v>
          </cell>
          <cell r="B173" t="str">
            <v>音樂學會</v>
          </cell>
          <cell r="E173" t="str">
            <v>015</v>
          </cell>
          <cell r="F173" t="str">
            <v>自治組織</v>
          </cell>
        </row>
        <row r="174">
          <cell r="A174" t="str">
            <v>016</v>
          </cell>
          <cell r="B174" t="str">
            <v>應美學會</v>
          </cell>
          <cell r="E174" t="str">
            <v>016</v>
          </cell>
          <cell r="F174" t="str">
            <v>自治組織</v>
          </cell>
        </row>
        <row r="175">
          <cell r="A175" t="str">
            <v>105</v>
          </cell>
          <cell r="B175" t="str">
            <v>景觀學會</v>
          </cell>
          <cell r="E175" t="str">
            <v>105</v>
          </cell>
          <cell r="F175" t="str">
            <v>自治組織</v>
          </cell>
        </row>
        <row r="176">
          <cell r="A176" t="str">
            <v>113</v>
          </cell>
          <cell r="B176" t="str">
            <v>藝代會</v>
          </cell>
          <cell r="E176" t="str">
            <v>113</v>
          </cell>
          <cell r="F176" t="str">
            <v>自治組織</v>
          </cell>
        </row>
        <row r="177">
          <cell r="A177" t="str">
            <v>000</v>
          </cell>
          <cell r="B177" t="str">
            <v>課外活動組</v>
          </cell>
          <cell r="E177" t="str">
            <v>000</v>
          </cell>
        </row>
        <row r="178">
          <cell r="A178" t="str">
            <v>001</v>
          </cell>
          <cell r="B178" t="str">
            <v>學生聯合會</v>
          </cell>
          <cell r="E178" t="str">
            <v>001</v>
          </cell>
          <cell r="F178" t="str">
            <v>自治組織</v>
          </cell>
        </row>
        <row r="179">
          <cell r="A179" t="str">
            <v>002</v>
          </cell>
          <cell r="B179" t="str">
            <v>學生議會</v>
          </cell>
          <cell r="E179" t="str">
            <v>002</v>
          </cell>
          <cell r="F179" t="str">
            <v>自治組織</v>
          </cell>
        </row>
        <row r="180">
          <cell r="A180" t="str">
            <v>003</v>
          </cell>
          <cell r="B180" t="str">
            <v>各級會議學生代表</v>
          </cell>
          <cell r="E180" t="str">
            <v>003</v>
          </cell>
          <cell r="F180" t="str">
            <v>自治組織</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sheetData sheetId="1"/>
      <sheetData sheetId="2"/>
      <sheetData sheetId="3"/>
      <sheetData sheetId="4"/>
      <sheetData sheetId="5">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sheetData sheetId="1"/>
      <sheetData sheetId="2"/>
      <sheetData sheetId="3"/>
      <sheetData sheetId="4"/>
      <sheetData sheetId="5">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sheetData sheetId="1"/>
      <sheetData sheetId="2"/>
      <sheetData sheetId="3"/>
      <sheetData sheetId="4"/>
      <sheetData sheetId="5">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sheetData sheetId="1"/>
      <sheetData sheetId="2"/>
      <sheetData sheetId="3"/>
      <sheetData sheetId="4"/>
      <sheetData sheetId="5">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專案活動"/>
      <sheetName val="社團"/>
      <sheetName val="參照函數"/>
    </sheetNames>
    <sheetDataSet>
      <sheetData sheetId="0"/>
      <sheetData sheetId="1"/>
      <sheetData sheetId="2">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學會"/>
      <sheetName val="參照函數"/>
    </sheetNames>
    <sheetDataSet>
      <sheetData sheetId="0"/>
      <sheetData sheetId="1"/>
      <sheetData sheetId="2"/>
      <sheetData sheetId="3"/>
      <sheetData sheetId="4"/>
      <sheetData sheetId="5"/>
      <sheetData sheetId="6">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sheetData sheetId="1"/>
      <sheetData sheetId="2"/>
      <sheetData sheetId="3"/>
      <sheetData sheetId="4"/>
      <sheetData sheetId="5">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sheetData sheetId="1"/>
      <sheetData sheetId="2"/>
      <sheetData sheetId="3"/>
      <sheetData sheetId="4"/>
      <sheetData sheetId="5">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
      <sheetName val="參照函數"/>
    </sheetNames>
    <sheetDataSet>
      <sheetData sheetId="0" refreshError="1"/>
      <sheetData sheetId="1" refreshError="1"/>
      <sheetData sheetId="2" refreshError="1"/>
      <sheetData sheetId="3">
        <row r="1">
          <cell r="A1" t="str">
            <v>代碼</v>
          </cell>
          <cell r="B1" t="str">
            <v>單位名稱</v>
          </cell>
          <cell r="E1" t="str">
            <v>代碼</v>
          </cell>
          <cell r="F1" t="str">
            <v>類別</v>
          </cell>
        </row>
        <row r="2">
          <cell r="A2" t="str">
            <v>048</v>
          </cell>
          <cell r="B2" t="str">
            <v>黑水溝社</v>
          </cell>
          <cell r="E2" t="str">
            <v>048</v>
          </cell>
          <cell r="F2" t="str">
            <v>學術性</v>
          </cell>
        </row>
        <row r="3">
          <cell r="A3" t="str">
            <v>049</v>
          </cell>
          <cell r="B3" t="str">
            <v>健言社</v>
          </cell>
          <cell r="E3" t="str">
            <v>049</v>
          </cell>
          <cell r="F3" t="str">
            <v>學術性</v>
          </cell>
        </row>
        <row r="4">
          <cell r="A4" t="str">
            <v>050</v>
          </cell>
          <cell r="B4" t="str">
            <v>大千社</v>
          </cell>
          <cell r="E4" t="str">
            <v>050</v>
          </cell>
          <cell r="F4" t="str">
            <v>學術性</v>
          </cell>
        </row>
        <row r="5">
          <cell r="A5" t="str">
            <v>051</v>
          </cell>
          <cell r="B5" t="str">
            <v>天文社</v>
          </cell>
          <cell r="E5" t="str">
            <v>051</v>
          </cell>
          <cell r="F5" t="str">
            <v>學術性</v>
          </cell>
        </row>
        <row r="6">
          <cell r="A6" t="str">
            <v>052</v>
          </cell>
          <cell r="B6" t="str">
            <v>綠野社</v>
          </cell>
          <cell r="E6" t="str">
            <v>052</v>
          </cell>
          <cell r="F6" t="str">
            <v>學術性</v>
          </cell>
        </row>
        <row r="7">
          <cell r="A7" t="str">
            <v>053</v>
          </cell>
          <cell r="B7" t="str">
            <v>中華醫藥研習社</v>
          </cell>
          <cell r="E7" t="str">
            <v>053</v>
          </cell>
          <cell r="F7" t="str">
            <v>學術性</v>
          </cell>
        </row>
        <row r="8">
          <cell r="A8" t="str">
            <v>054</v>
          </cell>
          <cell r="B8" t="str">
            <v>國際經濟商管學生會</v>
          </cell>
          <cell r="E8" t="str">
            <v>054</v>
          </cell>
          <cell r="F8" t="str">
            <v>學術性</v>
          </cell>
        </row>
        <row r="9">
          <cell r="A9" t="str">
            <v>055</v>
          </cell>
          <cell r="B9" t="str">
            <v>電腦研習社-倒</v>
          </cell>
          <cell r="E9" t="str">
            <v>055</v>
          </cell>
          <cell r="F9" t="str">
            <v>學術性</v>
          </cell>
        </row>
        <row r="10">
          <cell r="A10" t="str">
            <v>056</v>
          </cell>
          <cell r="B10" t="str">
            <v>占星塔羅社</v>
          </cell>
          <cell r="E10" t="str">
            <v>056</v>
          </cell>
          <cell r="F10" t="str">
            <v>學術性</v>
          </cell>
        </row>
        <row r="11">
          <cell r="A11" t="str">
            <v>058</v>
          </cell>
          <cell r="B11" t="str">
            <v>信望愛社</v>
          </cell>
          <cell r="E11" t="str">
            <v>058</v>
          </cell>
          <cell r="F11" t="str">
            <v>學術性</v>
          </cell>
        </row>
        <row r="12">
          <cell r="A12" t="str">
            <v>059</v>
          </cell>
          <cell r="B12" t="str">
            <v>易學社-102倒</v>
          </cell>
          <cell r="E12" t="str">
            <v>059</v>
          </cell>
          <cell r="F12" t="str">
            <v>學術性</v>
          </cell>
        </row>
        <row r="13">
          <cell r="A13" t="str">
            <v>140</v>
          </cell>
          <cell r="B13" t="str">
            <v>學園團契社</v>
          </cell>
          <cell r="E13" t="str">
            <v>140</v>
          </cell>
          <cell r="F13" t="str">
            <v>學術性</v>
          </cell>
        </row>
        <row r="14">
          <cell r="A14" t="str">
            <v>141</v>
          </cell>
          <cell r="B14" t="str">
            <v>禪學社</v>
          </cell>
          <cell r="E14" t="str">
            <v>141</v>
          </cell>
          <cell r="F14" t="str">
            <v>學術性</v>
          </cell>
        </row>
        <row r="15">
          <cell r="A15" t="str">
            <v>142</v>
          </cell>
          <cell r="B15" t="str">
            <v>聖經研究社</v>
          </cell>
          <cell r="E15" t="str">
            <v>142</v>
          </cell>
          <cell r="F15" t="str">
            <v>學術性</v>
          </cell>
        </row>
        <row r="16">
          <cell r="A16" t="str">
            <v>143</v>
          </cell>
          <cell r="B16" t="str">
            <v>國際英語演講社</v>
          </cell>
          <cell r="E16" t="str">
            <v>143</v>
          </cell>
          <cell r="F16" t="str">
            <v>學術性</v>
          </cell>
        </row>
        <row r="17">
          <cell r="A17" t="str">
            <v>155</v>
          </cell>
          <cell r="B17" t="str">
            <v>模擬聯合國社</v>
          </cell>
          <cell r="E17" t="str">
            <v>155</v>
          </cell>
          <cell r="F17" t="str">
            <v>學術性</v>
          </cell>
        </row>
        <row r="18">
          <cell r="A18" t="str">
            <v>159</v>
          </cell>
          <cell r="B18" t="str">
            <v>教育學程學會</v>
          </cell>
          <cell r="E18" t="str">
            <v>159</v>
          </cell>
          <cell r="F18" t="str">
            <v>學術性</v>
          </cell>
        </row>
        <row r="19">
          <cell r="A19" t="str">
            <v>161</v>
          </cell>
          <cell r="B19" t="str">
            <v>福智青年社</v>
          </cell>
          <cell r="E19" t="str">
            <v>161</v>
          </cell>
          <cell r="F19" t="str">
            <v>學術性</v>
          </cell>
        </row>
        <row r="20">
          <cell r="A20" t="str">
            <v>169</v>
          </cell>
          <cell r="B20" t="str">
            <v>歐盟研究社</v>
          </cell>
          <cell r="E20" t="str">
            <v>168</v>
          </cell>
          <cell r="F20" t="str">
            <v>學術性</v>
          </cell>
        </row>
        <row r="21">
          <cell r="A21" t="str">
            <v>174</v>
          </cell>
          <cell r="B21" t="str">
            <v>性別研究社</v>
          </cell>
          <cell r="E21" t="str">
            <v>174</v>
          </cell>
          <cell r="F21" t="str">
            <v>學術性</v>
          </cell>
        </row>
        <row r="22">
          <cell r="A22" t="str">
            <v>229</v>
          </cell>
          <cell r="B22" t="str">
            <v>光鹽社</v>
          </cell>
          <cell r="E22" t="str">
            <v>229</v>
          </cell>
          <cell r="F22" t="str">
            <v>學術性</v>
          </cell>
        </row>
        <row r="23">
          <cell r="A23" t="str">
            <v>042</v>
          </cell>
          <cell r="B23" t="str">
            <v>僑生聯誼會</v>
          </cell>
          <cell r="E23" t="str">
            <v>042</v>
          </cell>
          <cell r="F23" t="str">
            <v>休閒聯誼性</v>
          </cell>
        </row>
        <row r="24">
          <cell r="A24" t="str">
            <v>043</v>
          </cell>
          <cell r="B24" t="str">
            <v>高中校友聯合總會</v>
          </cell>
          <cell r="E24" t="str">
            <v>043</v>
          </cell>
          <cell r="F24" t="str">
            <v>休閒聯誼性</v>
          </cell>
        </row>
        <row r="25">
          <cell r="A25" t="str">
            <v>060</v>
          </cell>
          <cell r="B25" t="str">
            <v>轉學生聯誼會</v>
          </cell>
          <cell r="E25" t="str">
            <v>060</v>
          </cell>
          <cell r="F25" t="str">
            <v>休閒聯誼性</v>
          </cell>
        </row>
        <row r="26">
          <cell r="A26" t="str">
            <v>076</v>
          </cell>
          <cell r="B26" t="str">
            <v>野營社</v>
          </cell>
          <cell r="E26" t="str">
            <v>076</v>
          </cell>
          <cell r="F26" t="str">
            <v>休閒聯誼性</v>
          </cell>
        </row>
        <row r="27">
          <cell r="A27" t="str">
            <v>078</v>
          </cell>
          <cell r="B27" t="str">
            <v>橋藝社</v>
          </cell>
          <cell r="E27" t="str">
            <v>078</v>
          </cell>
          <cell r="F27" t="str">
            <v>休閒聯誼性</v>
          </cell>
        </row>
        <row r="28">
          <cell r="A28" t="str">
            <v>080</v>
          </cell>
          <cell r="B28" t="str">
            <v>魔術社</v>
          </cell>
          <cell r="E28" t="str">
            <v>080</v>
          </cell>
          <cell r="F28" t="str">
            <v>休閒聯誼性</v>
          </cell>
        </row>
        <row r="29">
          <cell r="A29" t="str">
            <v>082</v>
          </cell>
          <cell r="B29" t="str">
            <v>棋藝社</v>
          </cell>
          <cell r="E29" t="str">
            <v>082</v>
          </cell>
          <cell r="F29" t="str">
            <v>休閒聯誼性</v>
          </cell>
        </row>
        <row r="30">
          <cell r="A30" t="str">
            <v>083</v>
          </cell>
          <cell r="B30" t="str">
            <v>飲料調製社</v>
          </cell>
          <cell r="E30" t="str">
            <v>083</v>
          </cell>
          <cell r="F30" t="str">
            <v>休閒聯誼性</v>
          </cell>
        </row>
        <row r="31">
          <cell r="A31" t="str">
            <v>109</v>
          </cell>
          <cell r="B31" t="str">
            <v>嚕啦啦社</v>
          </cell>
          <cell r="E31" t="str">
            <v>109</v>
          </cell>
          <cell r="F31" t="str">
            <v>休閒聯誼性</v>
          </cell>
        </row>
        <row r="32">
          <cell r="A32" t="str">
            <v>129</v>
          </cell>
          <cell r="B32" t="str">
            <v>努瑪社</v>
          </cell>
          <cell r="E32" t="str">
            <v>129</v>
          </cell>
          <cell r="F32" t="str">
            <v>休閒聯誼性</v>
          </cell>
        </row>
        <row r="33">
          <cell r="A33" t="str">
            <v>156</v>
          </cell>
          <cell r="B33" t="str">
            <v>哈客青年社-102倒</v>
          </cell>
          <cell r="E33" t="str">
            <v>156</v>
          </cell>
          <cell r="F33" t="str">
            <v>休閒聯誼性</v>
          </cell>
        </row>
        <row r="34">
          <cell r="A34" t="str">
            <v>168</v>
          </cell>
          <cell r="B34" t="str">
            <v>桌上遊戲社</v>
          </cell>
          <cell r="E34" t="str">
            <v>168</v>
          </cell>
          <cell r="F34" t="str">
            <v>休閒聯誼性</v>
          </cell>
        </row>
        <row r="35">
          <cell r="A35" t="str">
            <v>096</v>
          </cell>
          <cell r="B35" t="str">
            <v>童軍社</v>
          </cell>
          <cell r="E35" t="str">
            <v>096</v>
          </cell>
          <cell r="F35" t="str">
            <v>服務性</v>
          </cell>
        </row>
        <row r="36">
          <cell r="A36" t="str">
            <v>097</v>
          </cell>
          <cell r="B36" t="str">
            <v>同舟共濟服務社</v>
          </cell>
          <cell r="E36" t="str">
            <v>097</v>
          </cell>
          <cell r="F36" t="str">
            <v>服務性</v>
          </cell>
        </row>
        <row r="37">
          <cell r="A37" t="str">
            <v>098</v>
          </cell>
          <cell r="B37" t="str">
            <v>醒新社</v>
          </cell>
          <cell r="E37" t="str">
            <v>098</v>
          </cell>
          <cell r="F37" t="str">
            <v>服務性</v>
          </cell>
        </row>
        <row r="38">
          <cell r="A38" t="str">
            <v>099</v>
          </cell>
          <cell r="B38" t="str">
            <v>淨仁社</v>
          </cell>
          <cell r="E38" t="str">
            <v>099</v>
          </cell>
          <cell r="F38" t="str">
            <v>服務性</v>
          </cell>
        </row>
        <row r="39">
          <cell r="A39" t="str">
            <v>100</v>
          </cell>
          <cell r="B39" t="str">
            <v>急救康輔社</v>
          </cell>
          <cell r="E39" t="str">
            <v>100</v>
          </cell>
          <cell r="F39" t="str">
            <v>服務性</v>
          </cell>
        </row>
        <row r="40">
          <cell r="A40" t="str">
            <v>101</v>
          </cell>
          <cell r="B40" t="str">
            <v>崇德志工服務社</v>
          </cell>
          <cell r="E40" t="str">
            <v>101</v>
          </cell>
          <cell r="F40" t="str">
            <v>服務性</v>
          </cell>
        </row>
        <row r="41">
          <cell r="A41" t="str">
            <v>107</v>
          </cell>
          <cell r="B41" t="str">
            <v>達義社</v>
          </cell>
          <cell r="E41" t="str">
            <v>107</v>
          </cell>
          <cell r="F41" t="str">
            <v>服務性</v>
          </cell>
        </row>
        <row r="42">
          <cell r="A42" t="str">
            <v>116</v>
          </cell>
          <cell r="B42" t="str">
            <v>基層文化服務社</v>
          </cell>
          <cell r="E42" t="str">
            <v>116</v>
          </cell>
          <cell r="F42" t="str">
            <v>服務性</v>
          </cell>
        </row>
        <row r="43">
          <cell r="A43" t="str">
            <v>126</v>
          </cell>
          <cell r="B43" t="str">
            <v>慈濟青年社</v>
          </cell>
          <cell r="E43" t="str">
            <v>126</v>
          </cell>
          <cell r="F43" t="str">
            <v>服務性</v>
          </cell>
        </row>
        <row r="44">
          <cell r="A44" t="str">
            <v>139</v>
          </cell>
          <cell r="B44" t="str">
            <v>春暉社-倒</v>
          </cell>
          <cell r="E44" t="str">
            <v>139</v>
          </cell>
          <cell r="F44" t="str">
            <v>服務性</v>
          </cell>
        </row>
        <row r="45">
          <cell r="A45" t="str">
            <v>148</v>
          </cell>
          <cell r="B45" t="str">
            <v>繪本服務學習社</v>
          </cell>
          <cell r="E45" t="str">
            <v>148</v>
          </cell>
          <cell r="F45" t="str">
            <v>服務性</v>
          </cell>
        </row>
        <row r="46">
          <cell r="A46" t="str">
            <v>149</v>
          </cell>
          <cell r="B46" t="str">
            <v>和我們一起環保社</v>
          </cell>
          <cell r="E46" t="str">
            <v>149</v>
          </cell>
          <cell r="F46" t="str">
            <v>服務性</v>
          </cell>
        </row>
        <row r="47">
          <cell r="A47" t="str">
            <v>163</v>
          </cell>
          <cell r="B47" t="str">
            <v>國際菁英學生會</v>
          </cell>
          <cell r="E47" t="str">
            <v>163</v>
          </cell>
          <cell r="F47" t="str">
            <v>服務性</v>
          </cell>
        </row>
        <row r="48">
          <cell r="A48" t="str">
            <v>217</v>
          </cell>
          <cell r="B48" t="str">
            <v>仁愛服務社</v>
          </cell>
          <cell r="E48" t="str">
            <v>217</v>
          </cell>
          <cell r="F48" t="str">
            <v>服務性</v>
          </cell>
        </row>
        <row r="49">
          <cell r="A49" t="str">
            <v>218</v>
          </cell>
          <cell r="B49" t="str">
            <v>原住民文化服務社-倒</v>
          </cell>
          <cell r="E49" t="str">
            <v>218</v>
          </cell>
          <cell r="F49" t="str">
            <v>服務性</v>
          </cell>
        </row>
        <row r="50">
          <cell r="A50" t="str">
            <v>047</v>
          </cell>
          <cell r="B50" t="str">
            <v>慢速壘球社</v>
          </cell>
          <cell r="E50" t="str">
            <v>047</v>
          </cell>
          <cell r="F50" t="str">
            <v>體能性</v>
          </cell>
        </row>
        <row r="51">
          <cell r="A51" t="str">
            <v>075</v>
          </cell>
          <cell r="B51" t="str">
            <v>登山社</v>
          </cell>
          <cell r="E51" t="str">
            <v>075</v>
          </cell>
          <cell r="F51" t="str">
            <v>體能性</v>
          </cell>
        </row>
        <row r="52">
          <cell r="A52" t="str">
            <v>084</v>
          </cell>
          <cell r="B52" t="str">
            <v>國術社</v>
          </cell>
          <cell r="E52" t="str">
            <v>084</v>
          </cell>
          <cell r="F52" t="str">
            <v>體能性</v>
          </cell>
        </row>
        <row r="53">
          <cell r="A53" t="str">
            <v>086</v>
          </cell>
          <cell r="B53" t="str">
            <v>跆拳道社</v>
          </cell>
          <cell r="E53" t="str">
            <v>086</v>
          </cell>
          <cell r="F53" t="str">
            <v>體能性</v>
          </cell>
        </row>
        <row r="54">
          <cell r="A54" t="str">
            <v>087</v>
          </cell>
          <cell r="B54" t="str">
            <v>柔道社</v>
          </cell>
          <cell r="E54" t="str">
            <v>087</v>
          </cell>
          <cell r="F54" t="str">
            <v>體能性</v>
          </cell>
        </row>
        <row r="55">
          <cell r="A55" t="str">
            <v>088</v>
          </cell>
          <cell r="B55" t="str">
            <v>劍道社</v>
          </cell>
          <cell r="E55" t="str">
            <v>088</v>
          </cell>
          <cell r="F55" t="str">
            <v>體能性</v>
          </cell>
        </row>
        <row r="56">
          <cell r="A56" t="str">
            <v>089</v>
          </cell>
          <cell r="B56" t="str">
            <v>擊劍社</v>
          </cell>
          <cell r="E56" t="str">
            <v>089</v>
          </cell>
          <cell r="F56" t="str">
            <v>體能性</v>
          </cell>
        </row>
        <row r="57">
          <cell r="A57" t="str">
            <v>090</v>
          </cell>
          <cell r="B57" t="str">
            <v>羽球社</v>
          </cell>
          <cell r="E57" t="str">
            <v>090</v>
          </cell>
          <cell r="F57" t="str">
            <v>體能性</v>
          </cell>
        </row>
        <row r="58">
          <cell r="A58" t="str">
            <v>091</v>
          </cell>
          <cell r="B58" t="str">
            <v>桌球社</v>
          </cell>
          <cell r="E58" t="str">
            <v>091</v>
          </cell>
          <cell r="F58" t="str">
            <v>體能性</v>
          </cell>
        </row>
        <row r="59">
          <cell r="A59" t="str">
            <v>092</v>
          </cell>
          <cell r="B59" t="str">
            <v>網球社</v>
          </cell>
          <cell r="E59" t="str">
            <v>092</v>
          </cell>
          <cell r="F59" t="str">
            <v>體能性</v>
          </cell>
        </row>
        <row r="60">
          <cell r="A60" t="str">
            <v>093</v>
          </cell>
          <cell r="B60" t="str">
            <v>射箭社</v>
          </cell>
          <cell r="E60" t="str">
            <v>093</v>
          </cell>
          <cell r="F60" t="str">
            <v>體能性</v>
          </cell>
        </row>
        <row r="61">
          <cell r="A61" t="str">
            <v>117</v>
          </cell>
          <cell r="B61" t="str">
            <v>有氧健身社</v>
          </cell>
          <cell r="E61" t="str">
            <v>117</v>
          </cell>
          <cell r="F61" t="str">
            <v>體能性</v>
          </cell>
        </row>
        <row r="62">
          <cell r="A62" t="str">
            <v>118</v>
          </cell>
          <cell r="B62" t="str">
            <v>同心救生社</v>
          </cell>
          <cell r="E62" t="str">
            <v>118</v>
          </cell>
          <cell r="F62" t="str">
            <v>體能性</v>
          </cell>
        </row>
        <row r="63">
          <cell r="A63" t="str">
            <v>119</v>
          </cell>
          <cell r="B63" t="str">
            <v>足球社</v>
          </cell>
          <cell r="E63" t="str">
            <v>119</v>
          </cell>
          <cell r="F63" t="str">
            <v>體能性</v>
          </cell>
        </row>
        <row r="64">
          <cell r="A64" t="str">
            <v>131</v>
          </cell>
          <cell r="B64" t="str">
            <v>空手道社</v>
          </cell>
          <cell r="E64" t="str">
            <v>131</v>
          </cell>
          <cell r="F64" t="str">
            <v>體能性</v>
          </cell>
        </row>
        <row r="65">
          <cell r="A65" t="str">
            <v>136</v>
          </cell>
          <cell r="B65" t="str">
            <v>黑輪社</v>
          </cell>
          <cell r="E65" t="str">
            <v>136</v>
          </cell>
          <cell r="F65" t="str">
            <v>體能性</v>
          </cell>
        </row>
        <row r="66">
          <cell r="A66" t="str">
            <v>147</v>
          </cell>
          <cell r="B66" t="str">
            <v>競技啦啦隊</v>
          </cell>
          <cell r="E66" t="str">
            <v>147</v>
          </cell>
          <cell r="F66" t="str">
            <v>體能性</v>
          </cell>
        </row>
        <row r="67">
          <cell r="A67" t="str">
            <v>160</v>
          </cell>
          <cell r="B67" t="str">
            <v>龍獅社-102倒</v>
          </cell>
          <cell r="E67" t="str">
            <v>160</v>
          </cell>
          <cell r="F67" t="str">
            <v>體能性</v>
          </cell>
        </row>
        <row r="68">
          <cell r="A68" t="str">
            <v>166</v>
          </cell>
          <cell r="B68" t="str">
            <v>合氣道社</v>
          </cell>
          <cell r="E68" t="str">
            <v>166</v>
          </cell>
          <cell r="F68" t="str">
            <v>體能性</v>
          </cell>
        </row>
        <row r="69">
          <cell r="A69" t="str">
            <v>172</v>
          </cell>
          <cell r="B69" t="str">
            <v>歐洲劍術社</v>
          </cell>
          <cell r="E69" t="str">
            <v>172</v>
          </cell>
          <cell r="F69" t="str">
            <v>體能性</v>
          </cell>
        </row>
        <row r="70">
          <cell r="A70" t="str">
            <v>173</v>
          </cell>
          <cell r="B70" t="str">
            <v>競技飛盤社</v>
          </cell>
          <cell r="E70" t="str">
            <v>173</v>
          </cell>
          <cell r="F70" t="str">
            <v>體能性</v>
          </cell>
        </row>
        <row r="71">
          <cell r="A71" t="str">
            <v>064</v>
          </cell>
          <cell r="B71" t="str">
            <v>書法社</v>
          </cell>
          <cell r="E71" t="str">
            <v>064</v>
          </cell>
          <cell r="F71" t="str">
            <v>藝術性</v>
          </cell>
        </row>
        <row r="72">
          <cell r="A72" t="str">
            <v>065</v>
          </cell>
          <cell r="B72" t="str">
            <v>布袋戲研習社-101倒</v>
          </cell>
          <cell r="E72" t="str">
            <v>065</v>
          </cell>
          <cell r="F72" t="str">
            <v>藝術性</v>
          </cell>
        </row>
        <row r="73">
          <cell r="A73" t="str">
            <v>066</v>
          </cell>
          <cell r="B73" t="str">
            <v>攝影社</v>
          </cell>
          <cell r="E73" t="str">
            <v>066</v>
          </cell>
          <cell r="F73" t="str">
            <v>藝術性</v>
          </cell>
        </row>
        <row r="74">
          <cell r="A74" t="str">
            <v>067</v>
          </cell>
          <cell r="B74" t="str">
            <v>熱舞社</v>
          </cell>
          <cell r="E74" t="str">
            <v>067</v>
          </cell>
          <cell r="F74" t="str">
            <v>藝術性</v>
          </cell>
        </row>
        <row r="75">
          <cell r="A75" t="str">
            <v>070</v>
          </cell>
          <cell r="B75" t="str">
            <v>戲劇社</v>
          </cell>
          <cell r="E75" t="str">
            <v>070</v>
          </cell>
          <cell r="F75" t="str">
            <v>藝術性</v>
          </cell>
        </row>
        <row r="76">
          <cell r="A76" t="str">
            <v>072</v>
          </cell>
          <cell r="B76" t="str">
            <v>國際標準舞蹈社</v>
          </cell>
          <cell r="E76" t="str">
            <v>072</v>
          </cell>
          <cell r="F76" t="str">
            <v>藝術性</v>
          </cell>
        </row>
        <row r="77">
          <cell r="A77" t="str">
            <v>073</v>
          </cell>
          <cell r="B77" t="str">
            <v>電影藝術研究社</v>
          </cell>
          <cell r="E77" t="str">
            <v>073</v>
          </cell>
          <cell r="F77" t="str">
            <v>藝術性</v>
          </cell>
        </row>
        <row r="78">
          <cell r="A78" t="str">
            <v>077</v>
          </cell>
          <cell r="B78" t="str">
            <v>映綠世界舞蹈社</v>
          </cell>
          <cell r="E78" t="str">
            <v>077</v>
          </cell>
          <cell r="F78" t="str">
            <v>藝術性</v>
          </cell>
        </row>
        <row r="79">
          <cell r="A79" t="str">
            <v>081</v>
          </cell>
          <cell r="B79" t="str">
            <v>廣播演藝社</v>
          </cell>
          <cell r="E79" t="str">
            <v>081</v>
          </cell>
          <cell r="F79" t="str">
            <v>藝術性</v>
          </cell>
        </row>
        <row r="80">
          <cell r="A80" t="str">
            <v>128</v>
          </cell>
          <cell r="B80" t="str">
            <v>手語社</v>
          </cell>
          <cell r="E80" t="str">
            <v>128</v>
          </cell>
          <cell r="F80" t="str">
            <v>藝術性</v>
          </cell>
        </row>
        <row r="81">
          <cell r="A81" t="str">
            <v>132</v>
          </cell>
          <cell r="B81" t="str">
            <v>動漫電玩研習社</v>
          </cell>
          <cell r="E81" t="str">
            <v>132</v>
          </cell>
          <cell r="F81" t="str">
            <v>藝術性</v>
          </cell>
        </row>
        <row r="82">
          <cell r="A82" t="str">
            <v>150</v>
          </cell>
          <cell r="B82" t="str">
            <v>氣球創藝社</v>
          </cell>
          <cell r="E82" t="str">
            <v>150</v>
          </cell>
          <cell r="F82" t="str">
            <v>藝術性</v>
          </cell>
        </row>
        <row r="83">
          <cell r="A83" t="str">
            <v>151</v>
          </cell>
          <cell r="B83" t="str">
            <v>肚皮舞社</v>
          </cell>
          <cell r="E83" t="str">
            <v>151</v>
          </cell>
          <cell r="F83" t="str">
            <v>藝術性</v>
          </cell>
        </row>
        <row r="84">
          <cell r="A84" t="str">
            <v>157</v>
          </cell>
          <cell r="B84" t="str">
            <v>影片創作社</v>
          </cell>
          <cell r="E84" t="str">
            <v>157</v>
          </cell>
          <cell r="F84" t="str">
            <v>藝術性</v>
          </cell>
        </row>
        <row r="85">
          <cell r="A85" t="str">
            <v>165</v>
          </cell>
          <cell r="B85" t="str">
            <v>傳統戲曲表演研究社</v>
          </cell>
          <cell r="E85" t="str">
            <v>165</v>
          </cell>
          <cell r="F85" t="str">
            <v>藝術性</v>
          </cell>
        </row>
        <row r="86">
          <cell r="A86" t="str">
            <v>170</v>
          </cell>
          <cell r="B86" t="str">
            <v>彩妝社-103倒</v>
          </cell>
          <cell r="E86" t="str">
            <v>170</v>
          </cell>
          <cell r="F86" t="str">
            <v>藝術性</v>
          </cell>
        </row>
        <row r="87">
          <cell r="A87" t="str">
            <v>171</v>
          </cell>
          <cell r="B87" t="str">
            <v>弓道社</v>
          </cell>
          <cell r="E87" t="str">
            <v>171</v>
          </cell>
          <cell r="F87" t="str">
            <v>藝術性</v>
          </cell>
        </row>
        <row r="88">
          <cell r="A88" t="str">
            <v>219</v>
          </cell>
          <cell r="B88" t="str">
            <v>創意巧手社</v>
          </cell>
          <cell r="E88" t="str">
            <v>219</v>
          </cell>
          <cell r="F88" t="str">
            <v>藝術性</v>
          </cell>
        </row>
        <row r="89">
          <cell r="A89" t="str">
            <v>224</v>
          </cell>
          <cell r="B89" t="str">
            <v>哈特現代爵士舞集</v>
          </cell>
          <cell r="E89" t="str">
            <v>224</v>
          </cell>
          <cell r="F89" t="str">
            <v>藝術性</v>
          </cell>
        </row>
        <row r="90">
          <cell r="A90" t="str">
            <v>061</v>
          </cell>
          <cell r="B90" t="str">
            <v>國樂社</v>
          </cell>
          <cell r="E90" t="str">
            <v>061</v>
          </cell>
          <cell r="F90" t="str">
            <v>音樂性</v>
          </cell>
        </row>
        <row r="91">
          <cell r="A91" t="str">
            <v>062</v>
          </cell>
          <cell r="B91" t="str">
            <v>合唱團</v>
          </cell>
          <cell r="E91" t="str">
            <v>062</v>
          </cell>
          <cell r="F91" t="str">
            <v>音樂性</v>
          </cell>
        </row>
        <row r="92">
          <cell r="A92" t="str">
            <v>063</v>
          </cell>
          <cell r="B92" t="str">
            <v>古典吉他社</v>
          </cell>
          <cell r="E92" t="str">
            <v>063</v>
          </cell>
          <cell r="F92" t="str">
            <v>音樂性</v>
          </cell>
        </row>
        <row r="93">
          <cell r="A93" t="str">
            <v>068</v>
          </cell>
          <cell r="B93" t="str">
            <v>管弦樂社</v>
          </cell>
          <cell r="E93" t="str">
            <v>068</v>
          </cell>
          <cell r="F93" t="str">
            <v>音樂性</v>
          </cell>
        </row>
        <row r="94">
          <cell r="A94" t="str">
            <v>069</v>
          </cell>
          <cell r="B94" t="str">
            <v>口琴社</v>
          </cell>
          <cell r="E94" t="str">
            <v>069</v>
          </cell>
          <cell r="F94" t="str">
            <v>音樂性</v>
          </cell>
        </row>
        <row r="95">
          <cell r="A95" t="str">
            <v>071</v>
          </cell>
          <cell r="B95" t="str">
            <v>民謠吉他社</v>
          </cell>
          <cell r="E95" t="str">
            <v>071</v>
          </cell>
          <cell r="F95" t="str">
            <v>音樂性</v>
          </cell>
        </row>
        <row r="96">
          <cell r="A96" t="str">
            <v>074</v>
          </cell>
          <cell r="B96" t="str">
            <v>搖滾音樂研究社</v>
          </cell>
          <cell r="E96" t="str">
            <v>074</v>
          </cell>
          <cell r="F96" t="str">
            <v>音樂性</v>
          </cell>
        </row>
        <row r="97">
          <cell r="A97" t="str">
            <v>123</v>
          </cell>
          <cell r="B97" t="str">
            <v>鋼琴社</v>
          </cell>
          <cell r="E97" t="str">
            <v>123</v>
          </cell>
          <cell r="F97" t="str">
            <v>音樂性</v>
          </cell>
        </row>
        <row r="98">
          <cell r="A98" t="str">
            <v>124</v>
          </cell>
          <cell r="B98" t="str">
            <v>數位音樂創作研習社</v>
          </cell>
          <cell r="E98" t="str">
            <v>124</v>
          </cell>
          <cell r="F98" t="str">
            <v>音樂性</v>
          </cell>
        </row>
        <row r="99">
          <cell r="A99" t="str">
            <v>167</v>
          </cell>
          <cell r="B99" t="str">
            <v>烏克麗麗社</v>
          </cell>
          <cell r="E99" t="str">
            <v>167</v>
          </cell>
          <cell r="F99" t="str">
            <v>音樂性</v>
          </cell>
        </row>
        <row r="100">
          <cell r="A100" t="str">
            <v>223</v>
          </cell>
          <cell r="B100" t="str">
            <v>爵士鋼琴社</v>
          </cell>
          <cell r="E100" t="str">
            <v>223</v>
          </cell>
          <cell r="F100" t="str">
            <v>音樂性</v>
          </cell>
        </row>
        <row r="101">
          <cell r="A101" t="str">
            <v>008</v>
          </cell>
          <cell r="B101" t="str">
            <v>國學會</v>
          </cell>
          <cell r="E101" t="str">
            <v>008</v>
          </cell>
          <cell r="F101" t="str">
            <v>自治組織</v>
          </cell>
        </row>
        <row r="102">
          <cell r="A102" t="str">
            <v>009</v>
          </cell>
          <cell r="B102" t="str">
            <v>歷史學會</v>
          </cell>
          <cell r="E102" t="str">
            <v>009</v>
          </cell>
          <cell r="F102" t="str">
            <v>自治組織</v>
          </cell>
        </row>
        <row r="103">
          <cell r="A103" t="str">
            <v>010</v>
          </cell>
          <cell r="B103" t="str">
            <v>哲學學會</v>
          </cell>
          <cell r="E103" t="str">
            <v>010</v>
          </cell>
          <cell r="F103" t="str">
            <v>自治組織</v>
          </cell>
        </row>
        <row r="104">
          <cell r="A104" t="str">
            <v>112</v>
          </cell>
          <cell r="B104" t="str">
            <v>文代會</v>
          </cell>
          <cell r="E104" t="str">
            <v>112</v>
          </cell>
          <cell r="F104" t="str">
            <v>自治組織</v>
          </cell>
        </row>
        <row r="105">
          <cell r="A105" t="str">
            <v>005</v>
          </cell>
          <cell r="B105" t="str">
            <v>外代會</v>
          </cell>
          <cell r="E105" t="str">
            <v>005</v>
          </cell>
          <cell r="F105" t="str">
            <v>自治組織</v>
          </cell>
        </row>
        <row r="106">
          <cell r="A106" t="str">
            <v>026</v>
          </cell>
          <cell r="B106" t="str">
            <v>英文學會</v>
          </cell>
          <cell r="E106" t="str">
            <v>026</v>
          </cell>
          <cell r="F106" t="str">
            <v>自治組織</v>
          </cell>
        </row>
        <row r="107">
          <cell r="A107" t="str">
            <v>027</v>
          </cell>
          <cell r="B107" t="str">
            <v>德語學會</v>
          </cell>
          <cell r="E107" t="str">
            <v>027</v>
          </cell>
          <cell r="F107" t="str">
            <v>自治組織</v>
          </cell>
        </row>
        <row r="108">
          <cell r="A108" t="str">
            <v>028</v>
          </cell>
          <cell r="B108" t="str">
            <v>法文學會</v>
          </cell>
          <cell r="E108" t="str">
            <v>028</v>
          </cell>
          <cell r="F108" t="str">
            <v>自治組織</v>
          </cell>
        </row>
        <row r="109">
          <cell r="A109" t="str">
            <v>029</v>
          </cell>
          <cell r="B109" t="str">
            <v>西文學會</v>
          </cell>
          <cell r="E109" t="str">
            <v>029</v>
          </cell>
          <cell r="F109" t="str">
            <v>自治組織</v>
          </cell>
        </row>
        <row r="110">
          <cell r="A110" t="str">
            <v>030</v>
          </cell>
          <cell r="B110" t="str">
            <v>日文學會</v>
          </cell>
          <cell r="E110" t="str">
            <v>030</v>
          </cell>
          <cell r="F110" t="str">
            <v>自治組織</v>
          </cell>
        </row>
        <row r="111">
          <cell r="A111" t="str">
            <v>040</v>
          </cell>
          <cell r="B111" t="str">
            <v>義文學會</v>
          </cell>
          <cell r="E111" t="str">
            <v>040</v>
          </cell>
          <cell r="F111" t="str">
            <v>自治組織</v>
          </cell>
        </row>
        <row r="112">
          <cell r="A112" t="str">
            <v>012</v>
          </cell>
          <cell r="B112" t="str">
            <v>兒家學會</v>
          </cell>
          <cell r="E112" t="str">
            <v>012</v>
          </cell>
          <cell r="F112" t="str">
            <v>自治組織</v>
          </cell>
        </row>
        <row r="113">
          <cell r="A113" t="str">
            <v>021</v>
          </cell>
          <cell r="B113" t="str">
            <v>餐旅學會</v>
          </cell>
          <cell r="E113" t="str">
            <v>021</v>
          </cell>
          <cell r="F113" t="str">
            <v>自治組織</v>
          </cell>
        </row>
        <row r="114">
          <cell r="A114" t="str">
            <v>022</v>
          </cell>
          <cell r="B114" t="str">
            <v>食科學會</v>
          </cell>
          <cell r="E114" t="str">
            <v>022</v>
          </cell>
          <cell r="F114" t="str">
            <v>自治組織</v>
          </cell>
        </row>
        <row r="115">
          <cell r="A115" t="str">
            <v>023</v>
          </cell>
          <cell r="B115" t="str">
            <v>織品學會</v>
          </cell>
          <cell r="E115" t="str">
            <v>023</v>
          </cell>
          <cell r="F115" t="str">
            <v>自治組織</v>
          </cell>
        </row>
        <row r="116">
          <cell r="A116" t="str">
            <v>120</v>
          </cell>
          <cell r="B116" t="str">
            <v>民代會</v>
          </cell>
          <cell r="E116" t="str">
            <v>120</v>
          </cell>
          <cell r="F116" t="str">
            <v>自治組織</v>
          </cell>
        </row>
        <row r="117">
          <cell r="A117" t="str">
            <v>145</v>
          </cell>
          <cell r="B117" t="str">
            <v>營養學會</v>
          </cell>
          <cell r="E117" t="str">
            <v>145</v>
          </cell>
          <cell r="F117" t="str">
            <v>自治組織</v>
          </cell>
        </row>
        <row r="118">
          <cell r="A118" t="str">
            <v>007</v>
          </cell>
          <cell r="B118" t="str">
            <v>法代會</v>
          </cell>
          <cell r="E118" t="str">
            <v>007</v>
          </cell>
          <cell r="F118" t="str">
            <v>自治組織</v>
          </cell>
        </row>
        <row r="119">
          <cell r="A119" t="str">
            <v>034</v>
          </cell>
          <cell r="B119" t="str">
            <v>法律學會</v>
          </cell>
          <cell r="E119" t="str">
            <v>034</v>
          </cell>
          <cell r="F119" t="str">
            <v>自治組織</v>
          </cell>
        </row>
        <row r="120">
          <cell r="A120" t="str">
            <v>111</v>
          </cell>
          <cell r="B120" t="str">
            <v>財法學會</v>
          </cell>
          <cell r="E120" t="str">
            <v>111</v>
          </cell>
          <cell r="F120" t="str">
            <v>自治組織</v>
          </cell>
        </row>
        <row r="121">
          <cell r="A121" t="str">
            <v>152</v>
          </cell>
          <cell r="B121" t="str">
            <v>學士後法律學會</v>
          </cell>
          <cell r="E121" t="str">
            <v>152</v>
          </cell>
          <cell r="F121" t="str">
            <v>自治組織</v>
          </cell>
        </row>
        <row r="122">
          <cell r="A122" t="str">
            <v>013</v>
          </cell>
          <cell r="B122" t="str">
            <v>心理學會</v>
          </cell>
          <cell r="E122" t="str">
            <v>013</v>
          </cell>
          <cell r="F122" t="str">
            <v>自治組織</v>
          </cell>
        </row>
        <row r="123">
          <cell r="A123" t="str">
            <v>031</v>
          </cell>
          <cell r="B123" t="str">
            <v>社會學會</v>
          </cell>
          <cell r="E123" t="str">
            <v>031</v>
          </cell>
          <cell r="F123" t="str">
            <v>自治組織</v>
          </cell>
        </row>
        <row r="124">
          <cell r="A124" t="str">
            <v>032</v>
          </cell>
          <cell r="B124" t="str">
            <v>社工學會</v>
          </cell>
          <cell r="E124" t="str">
            <v>032</v>
          </cell>
          <cell r="F124" t="str">
            <v>自治組織</v>
          </cell>
        </row>
        <row r="125">
          <cell r="A125" t="str">
            <v>033</v>
          </cell>
          <cell r="B125" t="str">
            <v>經濟學會</v>
          </cell>
          <cell r="E125" t="str">
            <v>033</v>
          </cell>
          <cell r="F125" t="str">
            <v>自治組織</v>
          </cell>
        </row>
        <row r="126">
          <cell r="A126" t="str">
            <v>115</v>
          </cell>
          <cell r="B126" t="str">
            <v>社科代會</v>
          </cell>
          <cell r="E126" t="str">
            <v>115</v>
          </cell>
          <cell r="F126" t="str">
            <v>自治組織</v>
          </cell>
        </row>
        <row r="127">
          <cell r="A127" t="str">
            <v>121</v>
          </cell>
          <cell r="B127" t="str">
            <v>宗教學會</v>
          </cell>
          <cell r="E127" t="str">
            <v>121</v>
          </cell>
          <cell r="F127" t="str">
            <v>自治組織</v>
          </cell>
        </row>
        <row r="128">
          <cell r="A128" t="str">
            <v>011</v>
          </cell>
          <cell r="B128" t="str">
            <v>圖資學會</v>
          </cell>
          <cell r="E128" t="str">
            <v>011</v>
          </cell>
          <cell r="F128" t="str">
            <v>自治組織</v>
          </cell>
        </row>
        <row r="129">
          <cell r="A129" t="str">
            <v>014</v>
          </cell>
          <cell r="B129" t="str">
            <v>體育學會</v>
          </cell>
          <cell r="E129" t="str">
            <v>014</v>
          </cell>
          <cell r="F129" t="str">
            <v>自治組織</v>
          </cell>
        </row>
        <row r="130">
          <cell r="A130" t="str">
            <v>108</v>
          </cell>
          <cell r="B130" t="str">
            <v>教代會</v>
          </cell>
          <cell r="E130" t="str">
            <v>108</v>
          </cell>
          <cell r="F130" t="str">
            <v>自治組織</v>
          </cell>
        </row>
        <row r="131">
          <cell r="A131" t="str">
            <v>004</v>
          </cell>
          <cell r="B131" t="str">
            <v>理工代會</v>
          </cell>
          <cell r="E131" t="str">
            <v>004</v>
          </cell>
          <cell r="F131" t="str">
            <v>自治組織</v>
          </cell>
        </row>
        <row r="132">
          <cell r="A132" t="str">
            <v>017</v>
          </cell>
          <cell r="B132" t="str">
            <v>數學學會</v>
          </cell>
          <cell r="E132" t="str">
            <v>017</v>
          </cell>
          <cell r="F132" t="str">
            <v>自治組織</v>
          </cell>
        </row>
        <row r="133">
          <cell r="A133" t="str">
            <v>018</v>
          </cell>
          <cell r="B133" t="str">
            <v>物理學會</v>
          </cell>
          <cell r="E133" t="str">
            <v>018</v>
          </cell>
          <cell r="F133" t="str">
            <v>自治組織</v>
          </cell>
        </row>
        <row r="134">
          <cell r="A134" t="str">
            <v>019</v>
          </cell>
          <cell r="B134" t="str">
            <v>化學學會</v>
          </cell>
          <cell r="E134" t="str">
            <v>019</v>
          </cell>
          <cell r="F134" t="str">
            <v>自治組織</v>
          </cell>
        </row>
        <row r="135">
          <cell r="A135" t="str">
            <v>020</v>
          </cell>
          <cell r="B135" t="str">
            <v>生科學會</v>
          </cell>
          <cell r="E135" t="str">
            <v>020</v>
          </cell>
          <cell r="F135" t="str">
            <v>自治組織</v>
          </cell>
        </row>
        <row r="136">
          <cell r="A136" t="str">
            <v>024</v>
          </cell>
          <cell r="B136" t="str">
            <v>電機學會</v>
          </cell>
          <cell r="E136" t="str">
            <v>024</v>
          </cell>
          <cell r="F136" t="str">
            <v>自治組織</v>
          </cell>
        </row>
        <row r="137">
          <cell r="A137" t="str">
            <v>025</v>
          </cell>
          <cell r="B137" t="str">
            <v>資工學會</v>
          </cell>
          <cell r="E137" t="str">
            <v>025</v>
          </cell>
          <cell r="F137" t="str">
            <v>自治組織</v>
          </cell>
        </row>
        <row r="138">
          <cell r="A138" t="str">
            <v>202</v>
          </cell>
          <cell r="B138" t="str">
            <v>進-學代會</v>
          </cell>
          <cell r="E138" t="str">
            <v>202</v>
          </cell>
          <cell r="F138" t="str">
            <v>自治組織</v>
          </cell>
        </row>
        <row r="139">
          <cell r="A139" t="str">
            <v>203</v>
          </cell>
          <cell r="B139" t="str">
            <v>進-國學會</v>
          </cell>
          <cell r="E139" t="str">
            <v>203</v>
          </cell>
          <cell r="F139" t="str">
            <v>自治組織</v>
          </cell>
        </row>
        <row r="140">
          <cell r="A140" t="str">
            <v>204</v>
          </cell>
          <cell r="B140" t="str">
            <v>進-歷史學會</v>
          </cell>
          <cell r="E140" t="str">
            <v>204</v>
          </cell>
          <cell r="F140" t="str">
            <v>自治組織</v>
          </cell>
        </row>
        <row r="141">
          <cell r="A141" t="str">
            <v>205</v>
          </cell>
          <cell r="B141" t="str">
            <v>進-哲學學會</v>
          </cell>
          <cell r="E141" t="str">
            <v>205</v>
          </cell>
          <cell r="F141" t="str">
            <v>自治組織</v>
          </cell>
        </row>
        <row r="142">
          <cell r="A142" t="str">
            <v>206</v>
          </cell>
          <cell r="B142" t="str">
            <v>進-大傳學程學會</v>
          </cell>
          <cell r="E142" t="str">
            <v>206</v>
          </cell>
          <cell r="F142" t="str">
            <v>自治組織</v>
          </cell>
        </row>
        <row r="143">
          <cell r="A143" t="str">
            <v>207</v>
          </cell>
          <cell r="B143" t="str">
            <v>進-圖資學會</v>
          </cell>
          <cell r="E143" t="str">
            <v>207</v>
          </cell>
          <cell r="F143" t="str">
            <v>自治組織</v>
          </cell>
        </row>
        <row r="144">
          <cell r="A144" t="str">
            <v>208</v>
          </cell>
          <cell r="B144" t="str">
            <v>進-英文學會</v>
          </cell>
          <cell r="E144" t="str">
            <v>208</v>
          </cell>
          <cell r="F144" t="str">
            <v>自治組織</v>
          </cell>
        </row>
        <row r="145">
          <cell r="A145" t="str">
            <v>209</v>
          </cell>
          <cell r="B145" t="str">
            <v>進-日文學會</v>
          </cell>
          <cell r="E145" t="str">
            <v>209</v>
          </cell>
          <cell r="F145" t="str">
            <v>自治組織</v>
          </cell>
        </row>
        <row r="146">
          <cell r="A146" t="str">
            <v>210</v>
          </cell>
          <cell r="B146" t="str">
            <v>進-數學學會</v>
          </cell>
          <cell r="E146" t="str">
            <v>210</v>
          </cell>
          <cell r="F146" t="str">
            <v>自治組織</v>
          </cell>
        </row>
        <row r="147">
          <cell r="A147" t="str">
            <v>211</v>
          </cell>
          <cell r="B147" t="str">
            <v>進-法律學會</v>
          </cell>
          <cell r="E147" t="str">
            <v>211</v>
          </cell>
          <cell r="F147" t="str">
            <v>自治組織</v>
          </cell>
        </row>
        <row r="148">
          <cell r="A148" t="str">
            <v>212</v>
          </cell>
          <cell r="B148" t="str">
            <v>進-經濟學會</v>
          </cell>
          <cell r="E148" t="str">
            <v>212</v>
          </cell>
          <cell r="F148" t="str">
            <v>自治組織</v>
          </cell>
        </row>
        <row r="149">
          <cell r="A149" t="str">
            <v>225</v>
          </cell>
          <cell r="B149" t="str">
            <v>進-餐旅學會</v>
          </cell>
          <cell r="E149" t="str">
            <v>225</v>
          </cell>
          <cell r="F149" t="str">
            <v>自治組織</v>
          </cell>
        </row>
        <row r="150">
          <cell r="A150" t="str">
            <v>226</v>
          </cell>
          <cell r="B150" t="str">
            <v>進-應美學會</v>
          </cell>
          <cell r="E150" t="str">
            <v>226</v>
          </cell>
          <cell r="F150" t="str">
            <v>自治組織</v>
          </cell>
        </row>
        <row r="151">
          <cell r="A151" t="str">
            <v>227</v>
          </cell>
          <cell r="B151" t="str">
            <v>進-宗教學會</v>
          </cell>
          <cell r="E151" t="str">
            <v>227</v>
          </cell>
          <cell r="F151" t="str">
            <v>自治組織</v>
          </cell>
        </row>
        <row r="152">
          <cell r="A152" t="str">
            <v>228</v>
          </cell>
          <cell r="B152" t="str">
            <v>進-文創學程學會</v>
          </cell>
          <cell r="E152" t="str">
            <v>228</v>
          </cell>
          <cell r="F152" t="str">
            <v>自治組織</v>
          </cell>
        </row>
        <row r="153">
          <cell r="A153" t="str">
            <v>230</v>
          </cell>
          <cell r="B153" t="str">
            <v>進-運管學程學會</v>
          </cell>
          <cell r="E153" t="str">
            <v>230</v>
          </cell>
          <cell r="F153" t="str">
            <v>自治組織</v>
          </cell>
        </row>
        <row r="154">
          <cell r="A154" t="str">
            <v>231</v>
          </cell>
          <cell r="B154" t="str">
            <v>進-商管學程學會</v>
          </cell>
          <cell r="E154" t="str">
            <v>231</v>
          </cell>
          <cell r="F154" t="str">
            <v>自治組織</v>
          </cell>
        </row>
        <row r="155">
          <cell r="A155" t="str">
            <v>232</v>
          </cell>
          <cell r="B155" t="str">
            <v>進-軟創學程學會</v>
          </cell>
          <cell r="E155" t="str">
            <v>232</v>
          </cell>
          <cell r="F155" t="str">
            <v>自治組織</v>
          </cell>
        </row>
        <row r="156">
          <cell r="A156" t="str">
            <v>110</v>
          </cell>
          <cell r="B156" t="str">
            <v>傳代會</v>
          </cell>
          <cell r="E156" t="str">
            <v>110</v>
          </cell>
          <cell r="F156" t="str">
            <v>自治組織</v>
          </cell>
        </row>
        <row r="157">
          <cell r="A157" t="str">
            <v>130</v>
          </cell>
          <cell r="B157" t="str">
            <v>影傳學會</v>
          </cell>
          <cell r="E157" t="str">
            <v>130</v>
          </cell>
          <cell r="F157" t="str">
            <v>自治組織</v>
          </cell>
        </row>
        <row r="158">
          <cell r="A158" t="str">
            <v>133</v>
          </cell>
          <cell r="B158" t="str">
            <v>新傳學會</v>
          </cell>
          <cell r="E158" t="str">
            <v>133</v>
          </cell>
          <cell r="F158" t="str">
            <v>自治組織</v>
          </cell>
        </row>
        <row r="159">
          <cell r="A159" t="str">
            <v>134</v>
          </cell>
          <cell r="B159" t="str">
            <v>廣告學會</v>
          </cell>
          <cell r="E159" t="str">
            <v>134</v>
          </cell>
          <cell r="F159" t="str">
            <v>自治組織</v>
          </cell>
        </row>
        <row r="160">
          <cell r="A160" t="str">
            <v>006</v>
          </cell>
          <cell r="B160" t="str">
            <v>管代會</v>
          </cell>
          <cell r="E160" t="str">
            <v>006</v>
          </cell>
          <cell r="F160" t="str">
            <v>自治組織</v>
          </cell>
        </row>
        <row r="161">
          <cell r="A161" t="str">
            <v>035</v>
          </cell>
          <cell r="B161" t="str">
            <v>企管學會</v>
          </cell>
          <cell r="E161" t="str">
            <v>035</v>
          </cell>
          <cell r="F161" t="str">
            <v>自治組織</v>
          </cell>
        </row>
        <row r="162">
          <cell r="A162" t="str">
            <v>036</v>
          </cell>
          <cell r="B162" t="str">
            <v>會計學會</v>
          </cell>
          <cell r="E162" t="str">
            <v>036</v>
          </cell>
          <cell r="F162" t="str">
            <v>自治組織</v>
          </cell>
        </row>
        <row r="163">
          <cell r="A163" t="str">
            <v>037</v>
          </cell>
          <cell r="B163" t="str">
            <v>統資學會</v>
          </cell>
          <cell r="E163" t="str">
            <v>037</v>
          </cell>
          <cell r="F163" t="str">
            <v>自治組織</v>
          </cell>
        </row>
        <row r="164">
          <cell r="A164" t="str">
            <v>038</v>
          </cell>
          <cell r="B164" t="str">
            <v>金融國企學會</v>
          </cell>
          <cell r="E164" t="str">
            <v>038</v>
          </cell>
          <cell r="F164" t="str">
            <v>自治組織</v>
          </cell>
        </row>
        <row r="165">
          <cell r="A165" t="str">
            <v>039</v>
          </cell>
          <cell r="B165" t="str">
            <v>資管學會</v>
          </cell>
          <cell r="E165" t="str">
            <v>039</v>
          </cell>
          <cell r="F165" t="str">
            <v>自治組織</v>
          </cell>
        </row>
        <row r="166">
          <cell r="A166" t="str">
            <v>102</v>
          </cell>
          <cell r="B166" t="str">
            <v>醫學學會</v>
          </cell>
          <cell r="E166" t="str">
            <v>102</v>
          </cell>
          <cell r="F166" t="str">
            <v>自治組織</v>
          </cell>
        </row>
        <row r="167">
          <cell r="A167" t="str">
            <v>103</v>
          </cell>
          <cell r="B167" t="str">
            <v>公衛學會</v>
          </cell>
          <cell r="E167" t="str">
            <v>103</v>
          </cell>
          <cell r="F167" t="str">
            <v>自治組織</v>
          </cell>
        </row>
        <row r="168">
          <cell r="A168" t="str">
            <v>104</v>
          </cell>
          <cell r="B168" t="str">
            <v>護理學會</v>
          </cell>
          <cell r="E168" t="str">
            <v>104</v>
          </cell>
          <cell r="F168" t="str">
            <v>自治組織</v>
          </cell>
        </row>
        <row r="169">
          <cell r="A169" t="str">
            <v>114</v>
          </cell>
          <cell r="B169" t="str">
            <v>醫代會</v>
          </cell>
          <cell r="E169" t="str">
            <v>114</v>
          </cell>
          <cell r="F169" t="str">
            <v>自治組織</v>
          </cell>
        </row>
        <row r="170">
          <cell r="A170" t="str">
            <v>122</v>
          </cell>
          <cell r="B170" t="str">
            <v>臨心學會</v>
          </cell>
          <cell r="E170" t="str">
            <v>122</v>
          </cell>
          <cell r="F170" t="str">
            <v>自治組織</v>
          </cell>
        </row>
        <row r="171">
          <cell r="A171" t="str">
            <v>135</v>
          </cell>
          <cell r="B171" t="str">
            <v>職治學會</v>
          </cell>
          <cell r="E171" t="str">
            <v>135</v>
          </cell>
          <cell r="F171" t="str">
            <v>自治組織</v>
          </cell>
        </row>
        <row r="172">
          <cell r="A172" t="str">
            <v>154</v>
          </cell>
          <cell r="B172" t="str">
            <v>呼吸治療學會</v>
          </cell>
          <cell r="E172" t="str">
            <v>154</v>
          </cell>
          <cell r="F172" t="str">
            <v>自治組織</v>
          </cell>
        </row>
        <row r="173">
          <cell r="A173" t="str">
            <v>015</v>
          </cell>
          <cell r="B173" t="str">
            <v>音樂學會</v>
          </cell>
          <cell r="E173" t="str">
            <v>015</v>
          </cell>
          <cell r="F173" t="str">
            <v>自治組織</v>
          </cell>
        </row>
        <row r="174">
          <cell r="A174" t="str">
            <v>016</v>
          </cell>
          <cell r="B174" t="str">
            <v>應美學會</v>
          </cell>
          <cell r="E174" t="str">
            <v>016</v>
          </cell>
          <cell r="F174" t="str">
            <v>自治組織</v>
          </cell>
        </row>
        <row r="175">
          <cell r="A175" t="str">
            <v>105</v>
          </cell>
          <cell r="B175" t="str">
            <v>景觀學會</v>
          </cell>
          <cell r="E175" t="str">
            <v>105</v>
          </cell>
          <cell r="F175" t="str">
            <v>自治組織</v>
          </cell>
        </row>
        <row r="176">
          <cell r="A176" t="str">
            <v>113</v>
          </cell>
          <cell r="B176" t="str">
            <v>藝代會</v>
          </cell>
          <cell r="E176" t="str">
            <v>113</v>
          </cell>
          <cell r="F176" t="str">
            <v>自治組織</v>
          </cell>
        </row>
        <row r="177">
          <cell r="A177" t="str">
            <v>000</v>
          </cell>
          <cell r="B177" t="str">
            <v>課外活動組</v>
          </cell>
          <cell r="E177" t="str">
            <v>000</v>
          </cell>
        </row>
        <row r="178">
          <cell r="A178" t="str">
            <v>001</v>
          </cell>
          <cell r="B178" t="str">
            <v>學生聯合會</v>
          </cell>
          <cell r="E178" t="str">
            <v>001</v>
          </cell>
          <cell r="F178" t="str">
            <v>自治組織</v>
          </cell>
        </row>
        <row r="179">
          <cell r="A179" t="str">
            <v>002</v>
          </cell>
          <cell r="B179" t="str">
            <v>學生議會</v>
          </cell>
          <cell r="E179" t="str">
            <v>002</v>
          </cell>
          <cell r="F179" t="str">
            <v>自治組織</v>
          </cell>
        </row>
        <row r="180">
          <cell r="A180" t="str">
            <v>003</v>
          </cell>
          <cell r="B180" t="str">
            <v>各級會議學生代表</v>
          </cell>
          <cell r="E180" t="str">
            <v>003</v>
          </cell>
          <cell r="F180" t="str">
            <v>自治組織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sheetData sheetId="1"/>
      <sheetData sheetId="2"/>
      <sheetData sheetId="3"/>
      <sheetData sheetId="4"/>
      <sheetData sheetId="5">
        <row r="1">
          <cell r="A1" t="str">
            <v>代碼</v>
          </cell>
          <cell r="B1" t="str">
            <v>單位名稱</v>
          </cell>
          <cell r="E1" t="str">
            <v>代碼</v>
          </cell>
          <cell r="F1" t="str">
            <v>類別</v>
          </cell>
        </row>
        <row r="2">
          <cell r="A2" t="str">
            <v>048</v>
          </cell>
          <cell r="B2" t="str">
            <v>黑水溝社</v>
          </cell>
          <cell r="E2" t="str">
            <v>048</v>
          </cell>
          <cell r="F2" t="str">
            <v>學術性</v>
          </cell>
        </row>
        <row r="3">
          <cell r="A3" t="str">
            <v>049</v>
          </cell>
          <cell r="B3" t="str">
            <v>健言社</v>
          </cell>
          <cell r="E3" t="str">
            <v>049</v>
          </cell>
          <cell r="F3" t="str">
            <v>學術性</v>
          </cell>
        </row>
        <row r="4">
          <cell r="A4" t="str">
            <v>050</v>
          </cell>
          <cell r="B4" t="str">
            <v>大千社</v>
          </cell>
          <cell r="E4" t="str">
            <v>050</v>
          </cell>
          <cell r="F4" t="str">
            <v>學術性</v>
          </cell>
        </row>
        <row r="5">
          <cell r="A5" t="str">
            <v>051</v>
          </cell>
          <cell r="B5" t="str">
            <v>天文社</v>
          </cell>
          <cell r="E5" t="str">
            <v>051</v>
          </cell>
          <cell r="F5" t="str">
            <v>學術性</v>
          </cell>
        </row>
        <row r="6">
          <cell r="A6" t="str">
            <v>052</v>
          </cell>
          <cell r="B6" t="str">
            <v>綠野社</v>
          </cell>
          <cell r="E6" t="str">
            <v>052</v>
          </cell>
          <cell r="F6" t="str">
            <v>學術性</v>
          </cell>
        </row>
        <row r="7">
          <cell r="A7" t="str">
            <v>053</v>
          </cell>
          <cell r="B7" t="str">
            <v>中華醫藥研習社</v>
          </cell>
          <cell r="E7" t="str">
            <v>053</v>
          </cell>
          <cell r="F7" t="str">
            <v>學術性</v>
          </cell>
        </row>
        <row r="8">
          <cell r="A8" t="str">
            <v>054</v>
          </cell>
          <cell r="B8" t="str">
            <v>國際經濟商管學生會</v>
          </cell>
          <cell r="E8" t="str">
            <v>054</v>
          </cell>
          <cell r="F8" t="str">
            <v>學術性</v>
          </cell>
        </row>
        <row r="9">
          <cell r="A9" t="str">
            <v>055</v>
          </cell>
          <cell r="B9" t="str">
            <v>電腦研習社-倒</v>
          </cell>
          <cell r="E9" t="str">
            <v>055</v>
          </cell>
          <cell r="F9" t="str">
            <v>學術性</v>
          </cell>
        </row>
        <row r="10">
          <cell r="A10" t="str">
            <v>056</v>
          </cell>
          <cell r="B10" t="str">
            <v>占星塔羅社</v>
          </cell>
          <cell r="E10" t="str">
            <v>056</v>
          </cell>
          <cell r="F10" t="str">
            <v>學術性</v>
          </cell>
        </row>
        <row r="11">
          <cell r="A11" t="str">
            <v>058</v>
          </cell>
          <cell r="B11" t="str">
            <v>信望愛社</v>
          </cell>
          <cell r="E11" t="str">
            <v>058</v>
          </cell>
          <cell r="F11" t="str">
            <v>學術性</v>
          </cell>
        </row>
        <row r="12">
          <cell r="A12" t="str">
            <v>059</v>
          </cell>
          <cell r="B12" t="str">
            <v>易學社-102倒</v>
          </cell>
          <cell r="E12" t="str">
            <v>059</v>
          </cell>
          <cell r="F12" t="str">
            <v>學術性</v>
          </cell>
        </row>
        <row r="13">
          <cell r="A13" t="str">
            <v>140</v>
          </cell>
          <cell r="B13" t="str">
            <v>學園團契社</v>
          </cell>
          <cell r="E13" t="str">
            <v>140</v>
          </cell>
          <cell r="F13" t="str">
            <v>學術性</v>
          </cell>
        </row>
        <row r="14">
          <cell r="A14" t="str">
            <v>141</v>
          </cell>
          <cell r="B14" t="str">
            <v>禪學社</v>
          </cell>
          <cell r="E14" t="str">
            <v>141</v>
          </cell>
          <cell r="F14" t="str">
            <v>學術性</v>
          </cell>
        </row>
        <row r="15">
          <cell r="A15" t="str">
            <v>142</v>
          </cell>
          <cell r="B15" t="str">
            <v>聖經研究社</v>
          </cell>
          <cell r="E15" t="str">
            <v>142</v>
          </cell>
          <cell r="F15" t="str">
            <v>學術性</v>
          </cell>
        </row>
        <row r="16">
          <cell r="A16" t="str">
            <v>143</v>
          </cell>
          <cell r="B16" t="str">
            <v>國際英語演講社</v>
          </cell>
          <cell r="E16" t="str">
            <v>143</v>
          </cell>
          <cell r="F16" t="str">
            <v>學術性</v>
          </cell>
        </row>
        <row r="17">
          <cell r="A17" t="str">
            <v>155</v>
          </cell>
          <cell r="B17" t="str">
            <v>模擬聯合國社</v>
          </cell>
          <cell r="E17" t="str">
            <v>155</v>
          </cell>
          <cell r="F17" t="str">
            <v>學術性</v>
          </cell>
        </row>
        <row r="18">
          <cell r="A18" t="str">
            <v>159</v>
          </cell>
          <cell r="B18" t="str">
            <v>教育學程學會</v>
          </cell>
          <cell r="E18" t="str">
            <v>159</v>
          </cell>
          <cell r="F18" t="str">
            <v>學術性</v>
          </cell>
        </row>
        <row r="19">
          <cell r="A19" t="str">
            <v>161</v>
          </cell>
          <cell r="B19" t="str">
            <v>福智青年社</v>
          </cell>
          <cell r="E19" t="str">
            <v>161</v>
          </cell>
          <cell r="F19" t="str">
            <v>學術性</v>
          </cell>
        </row>
        <row r="20">
          <cell r="A20" t="str">
            <v>169</v>
          </cell>
          <cell r="B20" t="str">
            <v>歐盟研究社</v>
          </cell>
          <cell r="E20" t="str">
            <v>168</v>
          </cell>
          <cell r="F20" t="str">
            <v>學術性</v>
          </cell>
        </row>
        <row r="21">
          <cell r="A21" t="str">
            <v>174</v>
          </cell>
          <cell r="B21" t="str">
            <v>性別研究社</v>
          </cell>
          <cell r="E21" t="str">
            <v>174</v>
          </cell>
          <cell r="F21" t="str">
            <v>學術性</v>
          </cell>
        </row>
        <row r="22">
          <cell r="A22" t="str">
            <v>229</v>
          </cell>
          <cell r="B22" t="str">
            <v>光鹽社</v>
          </cell>
          <cell r="E22" t="str">
            <v>229</v>
          </cell>
          <cell r="F22" t="str">
            <v>學術性</v>
          </cell>
        </row>
        <row r="23">
          <cell r="A23" t="str">
            <v>042</v>
          </cell>
          <cell r="B23" t="str">
            <v>僑生聯誼會</v>
          </cell>
          <cell r="E23" t="str">
            <v>042</v>
          </cell>
          <cell r="F23" t="str">
            <v>休閒聯誼性</v>
          </cell>
        </row>
        <row r="24">
          <cell r="A24" t="str">
            <v>043</v>
          </cell>
          <cell r="B24" t="str">
            <v>高中校友聯合總會</v>
          </cell>
          <cell r="E24" t="str">
            <v>043</v>
          </cell>
          <cell r="F24" t="str">
            <v>休閒聯誼性</v>
          </cell>
        </row>
        <row r="25">
          <cell r="A25" t="str">
            <v>060</v>
          </cell>
          <cell r="B25" t="str">
            <v>轉學生聯誼會</v>
          </cell>
          <cell r="E25" t="str">
            <v>060</v>
          </cell>
          <cell r="F25" t="str">
            <v>休閒聯誼性</v>
          </cell>
        </row>
        <row r="26">
          <cell r="A26" t="str">
            <v>076</v>
          </cell>
          <cell r="B26" t="str">
            <v>野營社</v>
          </cell>
          <cell r="E26" t="str">
            <v>076</v>
          </cell>
          <cell r="F26" t="str">
            <v>休閒聯誼性</v>
          </cell>
        </row>
        <row r="27">
          <cell r="A27" t="str">
            <v>078</v>
          </cell>
          <cell r="B27" t="str">
            <v>橋藝社</v>
          </cell>
          <cell r="E27" t="str">
            <v>078</v>
          </cell>
          <cell r="F27" t="str">
            <v>休閒聯誼性</v>
          </cell>
        </row>
        <row r="28">
          <cell r="A28" t="str">
            <v>080</v>
          </cell>
          <cell r="B28" t="str">
            <v>魔術社</v>
          </cell>
          <cell r="E28" t="str">
            <v>080</v>
          </cell>
          <cell r="F28" t="str">
            <v>休閒聯誼性</v>
          </cell>
        </row>
        <row r="29">
          <cell r="A29" t="str">
            <v>082</v>
          </cell>
          <cell r="B29" t="str">
            <v>棋藝社</v>
          </cell>
          <cell r="E29" t="str">
            <v>082</v>
          </cell>
          <cell r="F29" t="str">
            <v>休閒聯誼性</v>
          </cell>
        </row>
        <row r="30">
          <cell r="A30" t="str">
            <v>083</v>
          </cell>
          <cell r="B30" t="str">
            <v>飲料調製社</v>
          </cell>
          <cell r="E30" t="str">
            <v>083</v>
          </cell>
          <cell r="F30" t="str">
            <v>休閒聯誼性</v>
          </cell>
        </row>
        <row r="31">
          <cell r="A31" t="str">
            <v>109</v>
          </cell>
          <cell r="B31" t="str">
            <v>嚕啦啦社</v>
          </cell>
          <cell r="E31" t="str">
            <v>109</v>
          </cell>
          <cell r="F31" t="str">
            <v>休閒聯誼性</v>
          </cell>
        </row>
        <row r="32">
          <cell r="A32" t="str">
            <v>129</v>
          </cell>
          <cell r="B32" t="str">
            <v>努瑪社</v>
          </cell>
          <cell r="E32" t="str">
            <v>129</v>
          </cell>
          <cell r="F32" t="str">
            <v>休閒聯誼性</v>
          </cell>
        </row>
        <row r="33">
          <cell r="A33" t="str">
            <v>156</v>
          </cell>
          <cell r="B33" t="str">
            <v>哈客青年社-102倒</v>
          </cell>
          <cell r="E33" t="str">
            <v>156</v>
          </cell>
          <cell r="F33" t="str">
            <v>休閒聯誼性</v>
          </cell>
        </row>
        <row r="34">
          <cell r="A34" t="str">
            <v>168</v>
          </cell>
          <cell r="B34" t="str">
            <v>桌上遊戲社</v>
          </cell>
          <cell r="E34" t="str">
            <v>168</v>
          </cell>
          <cell r="F34" t="str">
            <v>休閒聯誼性</v>
          </cell>
        </row>
        <row r="35">
          <cell r="A35" t="str">
            <v>096</v>
          </cell>
          <cell r="B35" t="str">
            <v>童軍社</v>
          </cell>
          <cell r="E35" t="str">
            <v>096</v>
          </cell>
          <cell r="F35" t="str">
            <v>服務性</v>
          </cell>
        </row>
        <row r="36">
          <cell r="A36" t="str">
            <v>097</v>
          </cell>
          <cell r="B36" t="str">
            <v>同舟共濟服務社</v>
          </cell>
          <cell r="E36" t="str">
            <v>097</v>
          </cell>
          <cell r="F36" t="str">
            <v>服務性</v>
          </cell>
        </row>
        <row r="37">
          <cell r="A37" t="str">
            <v>098</v>
          </cell>
          <cell r="B37" t="str">
            <v>醒新社</v>
          </cell>
          <cell r="E37" t="str">
            <v>098</v>
          </cell>
          <cell r="F37" t="str">
            <v>服務性</v>
          </cell>
        </row>
        <row r="38">
          <cell r="A38" t="str">
            <v>099</v>
          </cell>
          <cell r="B38" t="str">
            <v>淨仁社</v>
          </cell>
          <cell r="E38" t="str">
            <v>099</v>
          </cell>
          <cell r="F38" t="str">
            <v>服務性</v>
          </cell>
        </row>
        <row r="39">
          <cell r="A39" t="str">
            <v>100</v>
          </cell>
          <cell r="B39" t="str">
            <v>急救康輔社</v>
          </cell>
          <cell r="E39" t="str">
            <v>100</v>
          </cell>
          <cell r="F39" t="str">
            <v>服務性</v>
          </cell>
        </row>
        <row r="40">
          <cell r="A40" t="str">
            <v>101</v>
          </cell>
          <cell r="B40" t="str">
            <v>崇德志工服務社</v>
          </cell>
          <cell r="E40" t="str">
            <v>101</v>
          </cell>
          <cell r="F40" t="str">
            <v>服務性</v>
          </cell>
        </row>
        <row r="41">
          <cell r="A41" t="str">
            <v>107</v>
          </cell>
          <cell r="B41" t="str">
            <v>達義社</v>
          </cell>
          <cell r="E41" t="str">
            <v>107</v>
          </cell>
          <cell r="F41" t="str">
            <v>服務性</v>
          </cell>
        </row>
        <row r="42">
          <cell r="A42" t="str">
            <v>116</v>
          </cell>
          <cell r="B42" t="str">
            <v>基層文化服務社</v>
          </cell>
          <cell r="E42" t="str">
            <v>116</v>
          </cell>
          <cell r="F42" t="str">
            <v>服務性</v>
          </cell>
        </row>
        <row r="43">
          <cell r="A43" t="str">
            <v>126</v>
          </cell>
          <cell r="B43" t="str">
            <v>慈濟青年社</v>
          </cell>
          <cell r="E43" t="str">
            <v>126</v>
          </cell>
          <cell r="F43" t="str">
            <v>服務性</v>
          </cell>
        </row>
        <row r="44">
          <cell r="A44" t="str">
            <v>139</v>
          </cell>
          <cell r="B44" t="str">
            <v>春暉社-倒</v>
          </cell>
          <cell r="E44" t="str">
            <v>139</v>
          </cell>
          <cell r="F44" t="str">
            <v>服務性</v>
          </cell>
        </row>
        <row r="45">
          <cell r="A45" t="str">
            <v>148</v>
          </cell>
          <cell r="B45" t="str">
            <v>繪本服務學習社</v>
          </cell>
          <cell r="E45" t="str">
            <v>148</v>
          </cell>
          <cell r="F45" t="str">
            <v>服務性</v>
          </cell>
        </row>
        <row r="46">
          <cell r="A46" t="str">
            <v>149</v>
          </cell>
          <cell r="B46" t="str">
            <v>和我們一起環保社</v>
          </cell>
          <cell r="E46" t="str">
            <v>149</v>
          </cell>
          <cell r="F46" t="str">
            <v>服務性</v>
          </cell>
        </row>
        <row r="47">
          <cell r="A47" t="str">
            <v>163</v>
          </cell>
          <cell r="B47" t="str">
            <v>國際菁英學生會</v>
          </cell>
          <cell r="E47" t="str">
            <v>163</v>
          </cell>
          <cell r="F47" t="str">
            <v>服務性</v>
          </cell>
        </row>
        <row r="48">
          <cell r="A48" t="str">
            <v>217</v>
          </cell>
          <cell r="B48" t="str">
            <v>仁愛服務社</v>
          </cell>
          <cell r="E48" t="str">
            <v>217</v>
          </cell>
          <cell r="F48" t="str">
            <v>服務性</v>
          </cell>
        </row>
        <row r="49">
          <cell r="A49" t="str">
            <v>218</v>
          </cell>
          <cell r="B49" t="str">
            <v>原住民文化服務社-倒</v>
          </cell>
          <cell r="E49" t="str">
            <v>218</v>
          </cell>
          <cell r="F49" t="str">
            <v>服務性</v>
          </cell>
        </row>
        <row r="50">
          <cell r="A50" t="str">
            <v>047</v>
          </cell>
          <cell r="B50" t="str">
            <v>慢速壘球社</v>
          </cell>
          <cell r="E50" t="str">
            <v>047</v>
          </cell>
          <cell r="F50" t="str">
            <v>體能性</v>
          </cell>
        </row>
        <row r="51">
          <cell r="A51" t="str">
            <v>075</v>
          </cell>
          <cell r="B51" t="str">
            <v>登山社</v>
          </cell>
          <cell r="E51" t="str">
            <v>075</v>
          </cell>
          <cell r="F51" t="str">
            <v>體能性</v>
          </cell>
        </row>
        <row r="52">
          <cell r="A52" t="str">
            <v>084</v>
          </cell>
          <cell r="B52" t="str">
            <v>國術社</v>
          </cell>
          <cell r="E52" t="str">
            <v>084</v>
          </cell>
          <cell r="F52" t="str">
            <v>體能性</v>
          </cell>
        </row>
        <row r="53">
          <cell r="A53" t="str">
            <v>086</v>
          </cell>
          <cell r="B53" t="str">
            <v>跆拳道社</v>
          </cell>
          <cell r="E53" t="str">
            <v>086</v>
          </cell>
          <cell r="F53" t="str">
            <v>體能性</v>
          </cell>
        </row>
        <row r="54">
          <cell r="A54" t="str">
            <v>087</v>
          </cell>
          <cell r="B54" t="str">
            <v>柔道社</v>
          </cell>
          <cell r="E54" t="str">
            <v>087</v>
          </cell>
          <cell r="F54" t="str">
            <v>體能性</v>
          </cell>
        </row>
        <row r="55">
          <cell r="A55" t="str">
            <v>088</v>
          </cell>
          <cell r="B55" t="str">
            <v>劍道社</v>
          </cell>
          <cell r="E55" t="str">
            <v>088</v>
          </cell>
          <cell r="F55" t="str">
            <v>體能性</v>
          </cell>
        </row>
        <row r="56">
          <cell r="A56" t="str">
            <v>089</v>
          </cell>
          <cell r="B56" t="str">
            <v>擊劍社</v>
          </cell>
          <cell r="E56" t="str">
            <v>089</v>
          </cell>
          <cell r="F56" t="str">
            <v>體能性</v>
          </cell>
        </row>
        <row r="57">
          <cell r="A57" t="str">
            <v>090</v>
          </cell>
          <cell r="B57" t="str">
            <v>羽球社</v>
          </cell>
          <cell r="E57" t="str">
            <v>090</v>
          </cell>
          <cell r="F57" t="str">
            <v>體能性</v>
          </cell>
        </row>
        <row r="58">
          <cell r="A58" t="str">
            <v>091</v>
          </cell>
          <cell r="B58" t="str">
            <v>桌球社</v>
          </cell>
          <cell r="E58" t="str">
            <v>091</v>
          </cell>
          <cell r="F58" t="str">
            <v>體能性</v>
          </cell>
        </row>
        <row r="59">
          <cell r="A59" t="str">
            <v>092</v>
          </cell>
          <cell r="B59" t="str">
            <v>網球社</v>
          </cell>
          <cell r="E59" t="str">
            <v>092</v>
          </cell>
          <cell r="F59" t="str">
            <v>體能性</v>
          </cell>
        </row>
        <row r="60">
          <cell r="A60" t="str">
            <v>093</v>
          </cell>
          <cell r="B60" t="str">
            <v>射箭社</v>
          </cell>
          <cell r="E60" t="str">
            <v>093</v>
          </cell>
          <cell r="F60" t="str">
            <v>體能性</v>
          </cell>
        </row>
        <row r="61">
          <cell r="A61" t="str">
            <v>117</v>
          </cell>
          <cell r="B61" t="str">
            <v>有氧健身社</v>
          </cell>
          <cell r="E61" t="str">
            <v>117</v>
          </cell>
          <cell r="F61" t="str">
            <v>體能性</v>
          </cell>
        </row>
        <row r="62">
          <cell r="A62" t="str">
            <v>118</v>
          </cell>
          <cell r="B62" t="str">
            <v>同心救生社</v>
          </cell>
          <cell r="E62" t="str">
            <v>118</v>
          </cell>
          <cell r="F62" t="str">
            <v>體能性</v>
          </cell>
        </row>
        <row r="63">
          <cell r="A63" t="str">
            <v>119</v>
          </cell>
          <cell r="B63" t="str">
            <v>足球社</v>
          </cell>
          <cell r="E63" t="str">
            <v>119</v>
          </cell>
          <cell r="F63" t="str">
            <v>體能性</v>
          </cell>
        </row>
        <row r="64">
          <cell r="A64" t="str">
            <v>131</v>
          </cell>
          <cell r="B64" t="str">
            <v>空手道社</v>
          </cell>
          <cell r="E64" t="str">
            <v>131</v>
          </cell>
          <cell r="F64" t="str">
            <v>體能性</v>
          </cell>
        </row>
        <row r="65">
          <cell r="A65" t="str">
            <v>136</v>
          </cell>
          <cell r="B65" t="str">
            <v>黑輪社</v>
          </cell>
          <cell r="E65" t="str">
            <v>136</v>
          </cell>
          <cell r="F65" t="str">
            <v>體能性</v>
          </cell>
        </row>
        <row r="66">
          <cell r="A66" t="str">
            <v>147</v>
          </cell>
          <cell r="B66" t="str">
            <v>競技啦啦隊</v>
          </cell>
          <cell r="E66" t="str">
            <v>147</v>
          </cell>
          <cell r="F66" t="str">
            <v>體能性</v>
          </cell>
        </row>
        <row r="67">
          <cell r="A67" t="str">
            <v>160</v>
          </cell>
          <cell r="B67" t="str">
            <v>龍獅社-102倒</v>
          </cell>
          <cell r="E67" t="str">
            <v>160</v>
          </cell>
          <cell r="F67" t="str">
            <v>體能性</v>
          </cell>
        </row>
        <row r="68">
          <cell r="A68" t="str">
            <v>166</v>
          </cell>
          <cell r="B68" t="str">
            <v>合氣道社</v>
          </cell>
          <cell r="E68" t="str">
            <v>166</v>
          </cell>
          <cell r="F68" t="str">
            <v>體能性</v>
          </cell>
        </row>
        <row r="69">
          <cell r="A69" t="str">
            <v>172</v>
          </cell>
          <cell r="B69" t="str">
            <v>歐洲劍術社</v>
          </cell>
          <cell r="E69" t="str">
            <v>172</v>
          </cell>
          <cell r="F69" t="str">
            <v>體能性</v>
          </cell>
        </row>
        <row r="70">
          <cell r="A70" t="str">
            <v>173</v>
          </cell>
          <cell r="B70" t="str">
            <v>競技飛盤社</v>
          </cell>
          <cell r="E70" t="str">
            <v>173</v>
          </cell>
          <cell r="F70" t="str">
            <v>體能性</v>
          </cell>
        </row>
        <row r="71">
          <cell r="A71" t="str">
            <v>064</v>
          </cell>
          <cell r="B71" t="str">
            <v>書法社</v>
          </cell>
          <cell r="E71" t="str">
            <v>064</v>
          </cell>
          <cell r="F71" t="str">
            <v>藝術性</v>
          </cell>
        </row>
        <row r="72">
          <cell r="A72" t="str">
            <v>065</v>
          </cell>
          <cell r="B72" t="str">
            <v>布袋戲研習社-101倒</v>
          </cell>
          <cell r="E72" t="str">
            <v>065</v>
          </cell>
          <cell r="F72" t="str">
            <v>藝術性</v>
          </cell>
        </row>
        <row r="73">
          <cell r="A73" t="str">
            <v>066</v>
          </cell>
          <cell r="B73" t="str">
            <v>攝影社</v>
          </cell>
          <cell r="E73" t="str">
            <v>066</v>
          </cell>
          <cell r="F73" t="str">
            <v>藝術性</v>
          </cell>
        </row>
        <row r="74">
          <cell r="A74" t="str">
            <v>067</v>
          </cell>
          <cell r="B74" t="str">
            <v>熱舞社</v>
          </cell>
          <cell r="E74" t="str">
            <v>067</v>
          </cell>
          <cell r="F74" t="str">
            <v>藝術性</v>
          </cell>
        </row>
        <row r="75">
          <cell r="A75" t="str">
            <v>070</v>
          </cell>
          <cell r="B75" t="str">
            <v>戲劇社</v>
          </cell>
          <cell r="E75" t="str">
            <v>070</v>
          </cell>
          <cell r="F75" t="str">
            <v>藝術性</v>
          </cell>
        </row>
        <row r="76">
          <cell r="A76" t="str">
            <v>072</v>
          </cell>
          <cell r="B76" t="str">
            <v>國際標準舞蹈社</v>
          </cell>
          <cell r="E76" t="str">
            <v>072</v>
          </cell>
          <cell r="F76" t="str">
            <v>藝術性</v>
          </cell>
        </row>
        <row r="77">
          <cell r="A77" t="str">
            <v>073</v>
          </cell>
          <cell r="B77" t="str">
            <v>電影藝術研究社</v>
          </cell>
          <cell r="E77" t="str">
            <v>073</v>
          </cell>
          <cell r="F77" t="str">
            <v>藝術性</v>
          </cell>
        </row>
        <row r="78">
          <cell r="A78" t="str">
            <v>077</v>
          </cell>
          <cell r="B78" t="str">
            <v>映綠世界舞蹈社</v>
          </cell>
          <cell r="E78" t="str">
            <v>077</v>
          </cell>
          <cell r="F78" t="str">
            <v>藝術性</v>
          </cell>
        </row>
        <row r="79">
          <cell r="A79" t="str">
            <v>081</v>
          </cell>
          <cell r="B79" t="str">
            <v>廣播演藝社</v>
          </cell>
          <cell r="E79" t="str">
            <v>081</v>
          </cell>
          <cell r="F79" t="str">
            <v>藝術性</v>
          </cell>
        </row>
        <row r="80">
          <cell r="A80" t="str">
            <v>128</v>
          </cell>
          <cell r="B80" t="str">
            <v>手語社</v>
          </cell>
          <cell r="E80" t="str">
            <v>128</v>
          </cell>
          <cell r="F80" t="str">
            <v>藝術性</v>
          </cell>
        </row>
        <row r="81">
          <cell r="A81" t="str">
            <v>132</v>
          </cell>
          <cell r="B81" t="str">
            <v>動漫電玩研習社</v>
          </cell>
          <cell r="E81" t="str">
            <v>132</v>
          </cell>
          <cell r="F81" t="str">
            <v>藝術性</v>
          </cell>
        </row>
        <row r="82">
          <cell r="A82" t="str">
            <v>150</v>
          </cell>
          <cell r="B82" t="str">
            <v>氣球創藝社</v>
          </cell>
          <cell r="E82" t="str">
            <v>150</v>
          </cell>
          <cell r="F82" t="str">
            <v>藝術性</v>
          </cell>
        </row>
        <row r="83">
          <cell r="A83" t="str">
            <v>151</v>
          </cell>
          <cell r="B83" t="str">
            <v>肚皮舞社</v>
          </cell>
          <cell r="E83" t="str">
            <v>151</v>
          </cell>
          <cell r="F83" t="str">
            <v>藝術性</v>
          </cell>
        </row>
        <row r="84">
          <cell r="A84" t="str">
            <v>157</v>
          </cell>
          <cell r="B84" t="str">
            <v>影片創作社</v>
          </cell>
          <cell r="E84" t="str">
            <v>157</v>
          </cell>
          <cell r="F84" t="str">
            <v>藝術性</v>
          </cell>
        </row>
        <row r="85">
          <cell r="A85" t="str">
            <v>165</v>
          </cell>
          <cell r="B85" t="str">
            <v>傳統戲曲表演研究社</v>
          </cell>
          <cell r="E85" t="str">
            <v>165</v>
          </cell>
          <cell r="F85" t="str">
            <v>藝術性</v>
          </cell>
        </row>
        <row r="86">
          <cell r="A86" t="str">
            <v>170</v>
          </cell>
          <cell r="B86" t="str">
            <v>彩妝社-103倒</v>
          </cell>
          <cell r="E86" t="str">
            <v>170</v>
          </cell>
          <cell r="F86" t="str">
            <v>藝術性</v>
          </cell>
        </row>
        <row r="87">
          <cell r="A87" t="str">
            <v>171</v>
          </cell>
          <cell r="B87" t="str">
            <v>弓道社</v>
          </cell>
          <cell r="E87" t="str">
            <v>171</v>
          </cell>
          <cell r="F87" t="str">
            <v>藝術性</v>
          </cell>
        </row>
        <row r="88">
          <cell r="A88" t="str">
            <v>219</v>
          </cell>
          <cell r="B88" t="str">
            <v>創意巧手社</v>
          </cell>
          <cell r="E88" t="str">
            <v>219</v>
          </cell>
          <cell r="F88" t="str">
            <v>藝術性</v>
          </cell>
        </row>
        <row r="89">
          <cell r="A89" t="str">
            <v>224</v>
          </cell>
          <cell r="B89" t="str">
            <v>哈特現代爵士舞集</v>
          </cell>
          <cell r="E89" t="str">
            <v>224</v>
          </cell>
          <cell r="F89" t="str">
            <v>藝術性</v>
          </cell>
        </row>
        <row r="90">
          <cell r="A90" t="str">
            <v>061</v>
          </cell>
          <cell r="B90" t="str">
            <v>國樂社</v>
          </cell>
          <cell r="E90" t="str">
            <v>061</v>
          </cell>
          <cell r="F90" t="str">
            <v>音樂性</v>
          </cell>
        </row>
        <row r="91">
          <cell r="A91" t="str">
            <v>062</v>
          </cell>
          <cell r="B91" t="str">
            <v>合唱團</v>
          </cell>
          <cell r="E91" t="str">
            <v>062</v>
          </cell>
          <cell r="F91" t="str">
            <v>音樂性</v>
          </cell>
        </row>
        <row r="92">
          <cell r="A92" t="str">
            <v>063</v>
          </cell>
          <cell r="B92" t="str">
            <v>古典吉他社</v>
          </cell>
          <cell r="E92" t="str">
            <v>063</v>
          </cell>
          <cell r="F92" t="str">
            <v>音樂性</v>
          </cell>
        </row>
        <row r="93">
          <cell r="A93" t="str">
            <v>068</v>
          </cell>
          <cell r="B93" t="str">
            <v>管弦樂社</v>
          </cell>
          <cell r="E93" t="str">
            <v>068</v>
          </cell>
          <cell r="F93" t="str">
            <v>音樂性</v>
          </cell>
        </row>
        <row r="94">
          <cell r="A94" t="str">
            <v>069</v>
          </cell>
          <cell r="B94" t="str">
            <v>口琴社</v>
          </cell>
          <cell r="E94" t="str">
            <v>069</v>
          </cell>
          <cell r="F94" t="str">
            <v>音樂性</v>
          </cell>
        </row>
        <row r="95">
          <cell r="A95" t="str">
            <v>071</v>
          </cell>
          <cell r="B95" t="str">
            <v>民謠吉他社</v>
          </cell>
          <cell r="E95" t="str">
            <v>071</v>
          </cell>
          <cell r="F95" t="str">
            <v>音樂性</v>
          </cell>
        </row>
        <row r="96">
          <cell r="A96" t="str">
            <v>074</v>
          </cell>
          <cell r="B96" t="str">
            <v>搖滾音樂研究社</v>
          </cell>
          <cell r="E96" t="str">
            <v>074</v>
          </cell>
          <cell r="F96" t="str">
            <v>音樂性</v>
          </cell>
        </row>
        <row r="97">
          <cell r="A97" t="str">
            <v>123</v>
          </cell>
          <cell r="B97" t="str">
            <v>鋼琴社</v>
          </cell>
          <cell r="E97" t="str">
            <v>123</v>
          </cell>
          <cell r="F97" t="str">
            <v>音樂性</v>
          </cell>
        </row>
        <row r="98">
          <cell r="A98" t="str">
            <v>124</v>
          </cell>
          <cell r="B98" t="str">
            <v>數位音樂創作研習社</v>
          </cell>
          <cell r="E98" t="str">
            <v>124</v>
          </cell>
          <cell r="F98" t="str">
            <v>音樂性</v>
          </cell>
        </row>
        <row r="99">
          <cell r="A99" t="str">
            <v>167</v>
          </cell>
          <cell r="B99" t="str">
            <v>烏克麗麗社</v>
          </cell>
          <cell r="E99" t="str">
            <v>167</v>
          </cell>
          <cell r="F99" t="str">
            <v>音樂性</v>
          </cell>
        </row>
        <row r="100">
          <cell r="A100" t="str">
            <v>223</v>
          </cell>
          <cell r="B100" t="str">
            <v>爵士鋼琴社</v>
          </cell>
          <cell r="E100" t="str">
            <v>223</v>
          </cell>
          <cell r="F100" t="str">
            <v>音樂性</v>
          </cell>
        </row>
        <row r="101">
          <cell r="A101" t="str">
            <v>008</v>
          </cell>
          <cell r="B101" t="str">
            <v>國學會</v>
          </cell>
          <cell r="E101" t="str">
            <v>008</v>
          </cell>
          <cell r="F101" t="str">
            <v>自治組織</v>
          </cell>
        </row>
        <row r="102">
          <cell r="A102" t="str">
            <v>009</v>
          </cell>
          <cell r="B102" t="str">
            <v>歷史學會</v>
          </cell>
          <cell r="E102" t="str">
            <v>009</v>
          </cell>
          <cell r="F102" t="str">
            <v>自治組織</v>
          </cell>
        </row>
        <row r="103">
          <cell r="A103" t="str">
            <v>010</v>
          </cell>
          <cell r="B103" t="str">
            <v>哲學學會</v>
          </cell>
          <cell r="E103" t="str">
            <v>010</v>
          </cell>
          <cell r="F103" t="str">
            <v>自治組織</v>
          </cell>
        </row>
        <row r="104">
          <cell r="A104" t="str">
            <v>112</v>
          </cell>
          <cell r="B104" t="str">
            <v>文代會</v>
          </cell>
          <cell r="E104" t="str">
            <v>112</v>
          </cell>
          <cell r="F104" t="str">
            <v>自治組織</v>
          </cell>
        </row>
        <row r="105">
          <cell r="A105" t="str">
            <v>005</v>
          </cell>
          <cell r="B105" t="str">
            <v>外代會</v>
          </cell>
          <cell r="E105" t="str">
            <v>005</v>
          </cell>
          <cell r="F105" t="str">
            <v>自治組織</v>
          </cell>
        </row>
        <row r="106">
          <cell r="A106" t="str">
            <v>026</v>
          </cell>
          <cell r="B106" t="str">
            <v>英文學會</v>
          </cell>
          <cell r="E106" t="str">
            <v>026</v>
          </cell>
          <cell r="F106" t="str">
            <v>自治組織</v>
          </cell>
        </row>
        <row r="107">
          <cell r="A107" t="str">
            <v>027</v>
          </cell>
          <cell r="B107" t="str">
            <v>德語學會</v>
          </cell>
          <cell r="E107" t="str">
            <v>027</v>
          </cell>
          <cell r="F107" t="str">
            <v>自治組織</v>
          </cell>
        </row>
        <row r="108">
          <cell r="A108" t="str">
            <v>028</v>
          </cell>
          <cell r="B108" t="str">
            <v>法文學會</v>
          </cell>
          <cell r="E108" t="str">
            <v>028</v>
          </cell>
          <cell r="F108" t="str">
            <v>自治組織</v>
          </cell>
        </row>
        <row r="109">
          <cell r="A109" t="str">
            <v>029</v>
          </cell>
          <cell r="B109" t="str">
            <v>西文學會</v>
          </cell>
          <cell r="E109" t="str">
            <v>029</v>
          </cell>
          <cell r="F109" t="str">
            <v>自治組織</v>
          </cell>
        </row>
        <row r="110">
          <cell r="A110" t="str">
            <v>030</v>
          </cell>
          <cell r="B110" t="str">
            <v>日文學會</v>
          </cell>
          <cell r="E110" t="str">
            <v>030</v>
          </cell>
          <cell r="F110" t="str">
            <v>自治組織</v>
          </cell>
        </row>
        <row r="111">
          <cell r="A111" t="str">
            <v>040</v>
          </cell>
          <cell r="B111" t="str">
            <v>義文學會</v>
          </cell>
          <cell r="E111" t="str">
            <v>040</v>
          </cell>
          <cell r="F111" t="str">
            <v>自治組織</v>
          </cell>
        </row>
        <row r="112">
          <cell r="A112" t="str">
            <v>012</v>
          </cell>
          <cell r="B112" t="str">
            <v>兒家學會</v>
          </cell>
          <cell r="E112" t="str">
            <v>012</v>
          </cell>
          <cell r="F112" t="str">
            <v>自治組織</v>
          </cell>
        </row>
        <row r="113">
          <cell r="A113" t="str">
            <v>021</v>
          </cell>
          <cell r="B113" t="str">
            <v>餐旅學會</v>
          </cell>
          <cell r="E113" t="str">
            <v>021</v>
          </cell>
          <cell r="F113" t="str">
            <v>自治組織</v>
          </cell>
        </row>
        <row r="114">
          <cell r="A114" t="str">
            <v>022</v>
          </cell>
          <cell r="B114" t="str">
            <v>食科學會</v>
          </cell>
          <cell r="E114" t="str">
            <v>022</v>
          </cell>
          <cell r="F114" t="str">
            <v>自治組織</v>
          </cell>
        </row>
        <row r="115">
          <cell r="A115" t="str">
            <v>023</v>
          </cell>
          <cell r="B115" t="str">
            <v>織品學會</v>
          </cell>
          <cell r="E115" t="str">
            <v>023</v>
          </cell>
          <cell r="F115" t="str">
            <v>自治組織</v>
          </cell>
        </row>
        <row r="116">
          <cell r="A116" t="str">
            <v>120</v>
          </cell>
          <cell r="B116" t="str">
            <v>民代會</v>
          </cell>
          <cell r="E116" t="str">
            <v>120</v>
          </cell>
          <cell r="F116" t="str">
            <v>自治組織</v>
          </cell>
        </row>
        <row r="117">
          <cell r="A117" t="str">
            <v>145</v>
          </cell>
          <cell r="B117" t="str">
            <v>營養學會</v>
          </cell>
          <cell r="E117" t="str">
            <v>145</v>
          </cell>
          <cell r="F117" t="str">
            <v>自治組織</v>
          </cell>
        </row>
        <row r="118">
          <cell r="A118" t="str">
            <v>007</v>
          </cell>
          <cell r="B118" t="str">
            <v>法代會</v>
          </cell>
          <cell r="E118" t="str">
            <v>007</v>
          </cell>
          <cell r="F118" t="str">
            <v>自治組織</v>
          </cell>
        </row>
        <row r="119">
          <cell r="A119" t="str">
            <v>034</v>
          </cell>
          <cell r="B119" t="str">
            <v>法律學會</v>
          </cell>
          <cell r="E119" t="str">
            <v>034</v>
          </cell>
          <cell r="F119" t="str">
            <v>自治組織</v>
          </cell>
        </row>
        <row r="120">
          <cell r="A120" t="str">
            <v>111</v>
          </cell>
          <cell r="B120" t="str">
            <v>財法學會</v>
          </cell>
          <cell r="E120" t="str">
            <v>111</v>
          </cell>
          <cell r="F120" t="str">
            <v>自治組織</v>
          </cell>
        </row>
        <row r="121">
          <cell r="A121" t="str">
            <v>152</v>
          </cell>
          <cell r="B121" t="str">
            <v>學士後法律學會</v>
          </cell>
          <cell r="E121" t="str">
            <v>152</v>
          </cell>
          <cell r="F121" t="str">
            <v>自治組織</v>
          </cell>
        </row>
        <row r="122">
          <cell r="A122" t="str">
            <v>013</v>
          </cell>
          <cell r="B122" t="str">
            <v>心理學會</v>
          </cell>
          <cell r="E122" t="str">
            <v>013</v>
          </cell>
          <cell r="F122" t="str">
            <v>自治組織</v>
          </cell>
        </row>
        <row r="123">
          <cell r="A123" t="str">
            <v>031</v>
          </cell>
          <cell r="B123" t="str">
            <v>社會學會</v>
          </cell>
          <cell r="E123" t="str">
            <v>031</v>
          </cell>
          <cell r="F123" t="str">
            <v>自治組織</v>
          </cell>
        </row>
        <row r="124">
          <cell r="A124" t="str">
            <v>032</v>
          </cell>
          <cell r="B124" t="str">
            <v>社工學會</v>
          </cell>
          <cell r="E124" t="str">
            <v>032</v>
          </cell>
          <cell r="F124" t="str">
            <v>自治組織</v>
          </cell>
        </row>
        <row r="125">
          <cell r="A125" t="str">
            <v>033</v>
          </cell>
          <cell r="B125" t="str">
            <v>經濟學會</v>
          </cell>
          <cell r="E125" t="str">
            <v>033</v>
          </cell>
          <cell r="F125" t="str">
            <v>自治組織</v>
          </cell>
        </row>
        <row r="126">
          <cell r="A126" t="str">
            <v>115</v>
          </cell>
          <cell r="B126" t="str">
            <v>社科代會</v>
          </cell>
          <cell r="E126" t="str">
            <v>115</v>
          </cell>
          <cell r="F126" t="str">
            <v>自治組織</v>
          </cell>
        </row>
        <row r="127">
          <cell r="A127" t="str">
            <v>121</v>
          </cell>
          <cell r="B127" t="str">
            <v>宗教學會</v>
          </cell>
          <cell r="E127" t="str">
            <v>121</v>
          </cell>
          <cell r="F127" t="str">
            <v>自治組織</v>
          </cell>
        </row>
        <row r="128">
          <cell r="A128" t="str">
            <v>011</v>
          </cell>
          <cell r="B128" t="str">
            <v>圖資學會</v>
          </cell>
          <cell r="E128" t="str">
            <v>011</v>
          </cell>
          <cell r="F128" t="str">
            <v>自治組織</v>
          </cell>
        </row>
        <row r="129">
          <cell r="A129" t="str">
            <v>014</v>
          </cell>
          <cell r="B129" t="str">
            <v>體育學會</v>
          </cell>
          <cell r="E129" t="str">
            <v>014</v>
          </cell>
          <cell r="F129" t="str">
            <v>自治組織</v>
          </cell>
        </row>
        <row r="130">
          <cell r="A130" t="str">
            <v>108</v>
          </cell>
          <cell r="B130" t="str">
            <v>教代會</v>
          </cell>
          <cell r="E130" t="str">
            <v>108</v>
          </cell>
          <cell r="F130" t="str">
            <v>自治組織</v>
          </cell>
        </row>
        <row r="131">
          <cell r="A131" t="str">
            <v>004</v>
          </cell>
          <cell r="B131" t="str">
            <v>理工代會</v>
          </cell>
          <cell r="E131" t="str">
            <v>004</v>
          </cell>
          <cell r="F131" t="str">
            <v>自治組織</v>
          </cell>
        </row>
        <row r="132">
          <cell r="A132" t="str">
            <v>017</v>
          </cell>
          <cell r="B132" t="str">
            <v>數學學會</v>
          </cell>
          <cell r="E132" t="str">
            <v>017</v>
          </cell>
          <cell r="F132" t="str">
            <v>自治組織</v>
          </cell>
        </row>
        <row r="133">
          <cell r="A133" t="str">
            <v>018</v>
          </cell>
          <cell r="B133" t="str">
            <v>物理學會</v>
          </cell>
          <cell r="E133" t="str">
            <v>018</v>
          </cell>
          <cell r="F133" t="str">
            <v>自治組織</v>
          </cell>
        </row>
        <row r="134">
          <cell r="A134" t="str">
            <v>019</v>
          </cell>
          <cell r="B134" t="str">
            <v>化學學會</v>
          </cell>
          <cell r="E134" t="str">
            <v>019</v>
          </cell>
          <cell r="F134" t="str">
            <v>自治組織</v>
          </cell>
        </row>
        <row r="135">
          <cell r="A135" t="str">
            <v>020</v>
          </cell>
          <cell r="B135" t="str">
            <v>生科學會</v>
          </cell>
          <cell r="E135" t="str">
            <v>020</v>
          </cell>
          <cell r="F135" t="str">
            <v>自治組織</v>
          </cell>
        </row>
        <row r="136">
          <cell r="A136" t="str">
            <v>024</v>
          </cell>
          <cell r="B136" t="str">
            <v>電機學會</v>
          </cell>
          <cell r="E136" t="str">
            <v>024</v>
          </cell>
          <cell r="F136" t="str">
            <v>自治組織</v>
          </cell>
        </row>
        <row r="137">
          <cell r="A137" t="str">
            <v>025</v>
          </cell>
          <cell r="B137" t="str">
            <v>資工學會</v>
          </cell>
          <cell r="E137" t="str">
            <v>025</v>
          </cell>
          <cell r="F137" t="str">
            <v>自治組織</v>
          </cell>
        </row>
        <row r="138">
          <cell r="A138" t="str">
            <v>202</v>
          </cell>
          <cell r="B138" t="str">
            <v>進-學代會</v>
          </cell>
          <cell r="E138" t="str">
            <v>202</v>
          </cell>
          <cell r="F138" t="str">
            <v>自治組織</v>
          </cell>
        </row>
        <row r="139">
          <cell r="A139" t="str">
            <v>203</v>
          </cell>
          <cell r="B139" t="str">
            <v>進-國學會</v>
          </cell>
          <cell r="E139" t="str">
            <v>203</v>
          </cell>
          <cell r="F139" t="str">
            <v>自治組織</v>
          </cell>
        </row>
        <row r="140">
          <cell r="A140" t="str">
            <v>204</v>
          </cell>
          <cell r="B140" t="str">
            <v>進-歷史學會</v>
          </cell>
          <cell r="E140" t="str">
            <v>204</v>
          </cell>
          <cell r="F140" t="str">
            <v>自治組織</v>
          </cell>
        </row>
        <row r="141">
          <cell r="A141" t="str">
            <v>205</v>
          </cell>
          <cell r="B141" t="str">
            <v>進-哲學學會</v>
          </cell>
          <cell r="E141" t="str">
            <v>205</v>
          </cell>
          <cell r="F141" t="str">
            <v>自治組織</v>
          </cell>
        </row>
        <row r="142">
          <cell r="A142" t="str">
            <v>206</v>
          </cell>
          <cell r="B142" t="str">
            <v>進-大傳學程學會</v>
          </cell>
          <cell r="E142" t="str">
            <v>206</v>
          </cell>
          <cell r="F142" t="str">
            <v>自治組織</v>
          </cell>
        </row>
        <row r="143">
          <cell r="A143" t="str">
            <v>207</v>
          </cell>
          <cell r="B143" t="str">
            <v>進-圖資學會</v>
          </cell>
          <cell r="E143" t="str">
            <v>207</v>
          </cell>
          <cell r="F143" t="str">
            <v>自治組織</v>
          </cell>
        </row>
        <row r="144">
          <cell r="A144" t="str">
            <v>208</v>
          </cell>
          <cell r="B144" t="str">
            <v>進-英文學會</v>
          </cell>
          <cell r="E144" t="str">
            <v>208</v>
          </cell>
          <cell r="F144" t="str">
            <v>自治組織</v>
          </cell>
        </row>
        <row r="145">
          <cell r="A145" t="str">
            <v>209</v>
          </cell>
          <cell r="B145" t="str">
            <v>進-日文學會</v>
          </cell>
          <cell r="E145" t="str">
            <v>209</v>
          </cell>
          <cell r="F145" t="str">
            <v>自治組織</v>
          </cell>
        </row>
        <row r="146">
          <cell r="A146" t="str">
            <v>210</v>
          </cell>
          <cell r="B146" t="str">
            <v>進-數學學會</v>
          </cell>
          <cell r="E146" t="str">
            <v>210</v>
          </cell>
          <cell r="F146" t="str">
            <v>自治組織</v>
          </cell>
        </row>
        <row r="147">
          <cell r="A147" t="str">
            <v>211</v>
          </cell>
          <cell r="B147" t="str">
            <v>進-法律學會</v>
          </cell>
          <cell r="E147" t="str">
            <v>211</v>
          </cell>
          <cell r="F147" t="str">
            <v>自治組織</v>
          </cell>
        </row>
        <row r="148">
          <cell r="A148" t="str">
            <v>212</v>
          </cell>
          <cell r="B148" t="str">
            <v>進-經濟學會</v>
          </cell>
          <cell r="E148" t="str">
            <v>212</v>
          </cell>
          <cell r="F148" t="str">
            <v>自治組織</v>
          </cell>
        </row>
        <row r="149">
          <cell r="A149" t="str">
            <v>225</v>
          </cell>
          <cell r="B149" t="str">
            <v>進-餐旅學會</v>
          </cell>
          <cell r="E149" t="str">
            <v>225</v>
          </cell>
          <cell r="F149" t="str">
            <v>自治組織</v>
          </cell>
        </row>
        <row r="150">
          <cell r="A150" t="str">
            <v>226</v>
          </cell>
          <cell r="B150" t="str">
            <v>進-應美學會</v>
          </cell>
          <cell r="E150" t="str">
            <v>226</v>
          </cell>
          <cell r="F150" t="str">
            <v>自治組織</v>
          </cell>
        </row>
        <row r="151">
          <cell r="A151" t="str">
            <v>227</v>
          </cell>
          <cell r="B151" t="str">
            <v>進-宗教學會</v>
          </cell>
          <cell r="E151" t="str">
            <v>227</v>
          </cell>
          <cell r="F151" t="str">
            <v>自治組織</v>
          </cell>
        </row>
        <row r="152">
          <cell r="A152" t="str">
            <v>228</v>
          </cell>
          <cell r="B152" t="str">
            <v>進-文創學程學會</v>
          </cell>
          <cell r="E152" t="str">
            <v>228</v>
          </cell>
          <cell r="F152" t="str">
            <v>自治組織</v>
          </cell>
        </row>
        <row r="153">
          <cell r="A153" t="str">
            <v>230</v>
          </cell>
          <cell r="B153" t="str">
            <v>進-運管學程學會</v>
          </cell>
          <cell r="E153" t="str">
            <v>230</v>
          </cell>
          <cell r="F153" t="str">
            <v>自治組織</v>
          </cell>
        </row>
        <row r="154">
          <cell r="A154" t="str">
            <v>231</v>
          </cell>
          <cell r="B154" t="str">
            <v>進-商管學程學會</v>
          </cell>
          <cell r="E154" t="str">
            <v>231</v>
          </cell>
          <cell r="F154" t="str">
            <v>自治組織</v>
          </cell>
        </row>
        <row r="155">
          <cell r="A155" t="str">
            <v>232</v>
          </cell>
          <cell r="B155" t="str">
            <v>進-軟創學程學會</v>
          </cell>
          <cell r="E155" t="str">
            <v>232</v>
          </cell>
          <cell r="F155" t="str">
            <v>自治組織</v>
          </cell>
        </row>
        <row r="156">
          <cell r="A156" t="str">
            <v>110</v>
          </cell>
          <cell r="B156" t="str">
            <v>傳代會</v>
          </cell>
          <cell r="E156" t="str">
            <v>110</v>
          </cell>
          <cell r="F156" t="str">
            <v>自治組織</v>
          </cell>
        </row>
        <row r="157">
          <cell r="A157" t="str">
            <v>130</v>
          </cell>
          <cell r="B157" t="str">
            <v>影傳學會</v>
          </cell>
          <cell r="E157" t="str">
            <v>130</v>
          </cell>
          <cell r="F157" t="str">
            <v>自治組織</v>
          </cell>
        </row>
        <row r="158">
          <cell r="A158" t="str">
            <v>133</v>
          </cell>
          <cell r="B158" t="str">
            <v>新傳學會</v>
          </cell>
          <cell r="E158" t="str">
            <v>133</v>
          </cell>
          <cell r="F158" t="str">
            <v>自治組織</v>
          </cell>
        </row>
        <row r="159">
          <cell r="A159" t="str">
            <v>134</v>
          </cell>
          <cell r="B159" t="str">
            <v>廣告學會</v>
          </cell>
          <cell r="E159" t="str">
            <v>134</v>
          </cell>
          <cell r="F159" t="str">
            <v>自治組織</v>
          </cell>
        </row>
        <row r="160">
          <cell r="A160" t="str">
            <v>006</v>
          </cell>
          <cell r="B160" t="str">
            <v>管代會</v>
          </cell>
          <cell r="E160" t="str">
            <v>006</v>
          </cell>
          <cell r="F160" t="str">
            <v>自治組織</v>
          </cell>
        </row>
        <row r="161">
          <cell r="A161" t="str">
            <v>035</v>
          </cell>
          <cell r="B161" t="str">
            <v>企管學會</v>
          </cell>
          <cell r="E161" t="str">
            <v>035</v>
          </cell>
          <cell r="F161" t="str">
            <v>自治組織</v>
          </cell>
        </row>
        <row r="162">
          <cell r="A162" t="str">
            <v>036</v>
          </cell>
          <cell r="B162" t="str">
            <v>會計學會</v>
          </cell>
          <cell r="E162" t="str">
            <v>036</v>
          </cell>
          <cell r="F162" t="str">
            <v>自治組織</v>
          </cell>
        </row>
        <row r="163">
          <cell r="A163" t="str">
            <v>037</v>
          </cell>
          <cell r="B163" t="str">
            <v>統資學會</v>
          </cell>
          <cell r="E163" t="str">
            <v>037</v>
          </cell>
          <cell r="F163" t="str">
            <v>自治組織</v>
          </cell>
        </row>
        <row r="164">
          <cell r="A164" t="str">
            <v>038</v>
          </cell>
          <cell r="B164" t="str">
            <v>金融國企學會</v>
          </cell>
          <cell r="E164" t="str">
            <v>038</v>
          </cell>
          <cell r="F164" t="str">
            <v>自治組織</v>
          </cell>
        </row>
        <row r="165">
          <cell r="A165" t="str">
            <v>039</v>
          </cell>
          <cell r="B165" t="str">
            <v>資管學會</v>
          </cell>
          <cell r="E165" t="str">
            <v>039</v>
          </cell>
          <cell r="F165" t="str">
            <v>自治組織</v>
          </cell>
        </row>
        <row r="166">
          <cell r="A166" t="str">
            <v>102</v>
          </cell>
          <cell r="B166" t="str">
            <v>醫學學會</v>
          </cell>
          <cell r="E166" t="str">
            <v>102</v>
          </cell>
          <cell r="F166" t="str">
            <v>自治組織</v>
          </cell>
        </row>
        <row r="167">
          <cell r="A167" t="str">
            <v>103</v>
          </cell>
          <cell r="B167" t="str">
            <v>公衛學會</v>
          </cell>
          <cell r="E167" t="str">
            <v>103</v>
          </cell>
          <cell r="F167" t="str">
            <v>自治組織</v>
          </cell>
        </row>
        <row r="168">
          <cell r="A168" t="str">
            <v>104</v>
          </cell>
          <cell r="B168" t="str">
            <v>護理學會</v>
          </cell>
          <cell r="E168" t="str">
            <v>104</v>
          </cell>
          <cell r="F168" t="str">
            <v>自治組織</v>
          </cell>
        </row>
        <row r="169">
          <cell r="A169" t="str">
            <v>114</v>
          </cell>
          <cell r="B169" t="str">
            <v>醫代會</v>
          </cell>
          <cell r="E169" t="str">
            <v>114</v>
          </cell>
          <cell r="F169" t="str">
            <v>自治組織</v>
          </cell>
        </row>
        <row r="170">
          <cell r="A170" t="str">
            <v>122</v>
          </cell>
          <cell r="B170" t="str">
            <v>臨心學會</v>
          </cell>
          <cell r="E170" t="str">
            <v>122</v>
          </cell>
          <cell r="F170" t="str">
            <v>自治組織</v>
          </cell>
        </row>
        <row r="171">
          <cell r="A171" t="str">
            <v>135</v>
          </cell>
          <cell r="B171" t="str">
            <v>職治學會</v>
          </cell>
          <cell r="E171" t="str">
            <v>135</v>
          </cell>
          <cell r="F171" t="str">
            <v>自治組織</v>
          </cell>
        </row>
        <row r="172">
          <cell r="A172" t="str">
            <v>154</v>
          </cell>
          <cell r="B172" t="str">
            <v>呼吸治療學會</v>
          </cell>
          <cell r="E172" t="str">
            <v>154</v>
          </cell>
          <cell r="F172" t="str">
            <v>自治組織</v>
          </cell>
        </row>
        <row r="173">
          <cell r="A173" t="str">
            <v>015</v>
          </cell>
          <cell r="B173" t="str">
            <v>音樂學會</v>
          </cell>
          <cell r="E173" t="str">
            <v>015</v>
          </cell>
          <cell r="F173" t="str">
            <v>自治組織</v>
          </cell>
        </row>
        <row r="174">
          <cell r="A174" t="str">
            <v>016</v>
          </cell>
          <cell r="B174" t="str">
            <v>應美學會</v>
          </cell>
          <cell r="E174" t="str">
            <v>016</v>
          </cell>
          <cell r="F174" t="str">
            <v>自治組織</v>
          </cell>
        </row>
        <row r="175">
          <cell r="A175" t="str">
            <v>105</v>
          </cell>
          <cell r="B175" t="str">
            <v>景觀學會</v>
          </cell>
          <cell r="E175" t="str">
            <v>105</v>
          </cell>
          <cell r="F175" t="str">
            <v>自治組織</v>
          </cell>
        </row>
        <row r="176">
          <cell r="A176" t="str">
            <v>113</v>
          </cell>
          <cell r="B176" t="str">
            <v>藝代會</v>
          </cell>
          <cell r="E176" t="str">
            <v>113</v>
          </cell>
          <cell r="F176" t="str">
            <v>自治組織</v>
          </cell>
        </row>
        <row r="177">
          <cell r="A177" t="str">
            <v>000</v>
          </cell>
          <cell r="B177" t="str">
            <v>課外活動組</v>
          </cell>
          <cell r="E177" t="str">
            <v>000</v>
          </cell>
        </row>
        <row r="178">
          <cell r="A178" t="str">
            <v>001</v>
          </cell>
          <cell r="B178" t="str">
            <v>學生聯合會</v>
          </cell>
          <cell r="E178" t="str">
            <v>001</v>
          </cell>
          <cell r="F178" t="str">
            <v>自治組織</v>
          </cell>
        </row>
        <row r="179">
          <cell r="A179" t="str">
            <v>002</v>
          </cell>
          <cell r="B179" t="str">
            <v>學生議會</v>
          </cell>
          <cell r="E179" t="str">
            <v>002</v>
          </cell>
          <cell r="F179" t="str">
            <v>自治組織</v>
          </cell>
        </row>
        <row r="180">
          <cell r="A180" t="str">
            <v>003</v>
          </cell>
          <cell r="B180" t="str">
            <v>各級會議學生代表</v>
          </cell>
          <cell r="E180" t="str">
            <v>003</v>
          </cell>
          <cell r="F180" t="str">
            <v>自治組織</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專案活動"/>
      <sheetName val="社團"/>
      <sheetName val="參照函數"/>
    </sheetNames>
    <sheetDataSet>
      <sheetData sheetId="0" refreshError="1"/>
      <sheetData sheetId="1" refreshError="1"/>
      <sheetData sheetId="2" refreshError="1">
        <row r="1">
          <cell r="A1" t="str">
            <v>代碼</v>
          </cell>
          <cell r="B1" t="str">
            <v>單位名稱</v>
          </cell>
          <cell r="E1" t="str">
            <v>代碼</v>
          </cell>
          <cell r="F1" t="str">
            <v>類別</v>
          </cell>
        </row>
        <row r="2">
          <cell r="A2" t="str">
            <v>048</v>
          </cell>
          <cell r="B2" t="str">
            <v>黑水溝社</v>
          </cell>
          <cell r="E2" t="str">
            <v>048</v>
          </cell>
          <cell r="F2" t="str">
            <v>學術性</v>
          </cell>
        </row>
        <row r="3">
          <cell r="A3" t="str">
            <v>049</v>
          </cell>
          <cell r="B3" t="str">
            <v>健言社</v>
          </cell>
          <cell r="E3" t="str">
            <v>049</v>
          </cell>
          <cell r="F3" t="str">
            <v>學術性</v>
          </cell>
        </row>
        <row r="4">
          <cell r="A4" t="str">
            <v>050</v>
          </cell>
          <cell r="B4" t="str">
            <v>大千社</v>
          </cell>
          <cell r="E4" t="str">
            <v>050</v>
          </cell>
          <cell r="F4" t="str">
            <v>學術性</v>
          </cell>
        </row>
        <row r="5">
          <cell r="A5" t="str">
            <v>051</v>
          </cell>
          <cell r="B5" t="str">
            <v>天文社</v>
          </cell>
          <cell r="E5" t="str">
            <v>051</v>
          </cell>
          <cell r="F5" t="str">
            <v>學術性</v>
          </cell>
        </row>
        <row r="6">
          <cell r="A6" t="str">
            <v>052</v>
          </cell>
          <cell r="B6" t="str">
            <v>綠野社</v>
          </cell>
          <cell r="E6" t="str">
            <v>052</v>
          </cell>
          <cell r="F6" t="str">
            <v>學術性</v>
          </cell>
        </row>
        <row r="7">
          <cell r="A7" t="str">
            <v>053</v>
          </cell>
          <cell r="B7" t="str">
            <v>中華醫藥研習社</v>
          </cell>
          <cell r="E7" t="str">
            <v>053</v>
          </cell>
          <cell r="F7" t="str">
            <v>學術性</v>
          </cell>
        </row>
        <row r="8">
          <cell r="A8" t="str">
            <v>054</v>
          </cell>
          <cell r="B8" t="str">
            <v>國際經濟商管學生會</v>
          </cell>
          <cell r="E8" t="str">
            <v>054</v>
          </cell>
          <cell r="F8" t="str">
            <v>學術性</v>
          </cell>
        </row>
        <row r="9">
          <cell r="A9" t="str">
            <v>055</v>
          </cell>
          <cell r="B9" t="str">
            <v>電腦研習社-倒</v>
          </cell>
          <cell r="E9" t="str">
            <v>055</v>
          </cell>
          <cell r="F9" t="str">
            <v>學術性</v>
          </cell>
        </row>
        <row r="10">
          <cell r="A10" t="str">
            <v>056</v>
          </cell>
          <cell r="B10" t="str">
            <v>占星塔羅社</v>
          </cell>
          <cell r="E10" t="str">
            <v>056</v>
          </cell>
          <cell r="F10" t="str">
            <v>學術性</v>
          </cell>
        </row>
        <row r="11">
          <cell r="A11" t="str">
            <v>058</v>
          </cell>
          <cell r="B11" t="str">
            <v>信望愛社</v>
          </cell>
          <cell r="E11" t="str">
            <v>058</v>
          </cell>
          <cell r="F11" t="str">
            <v>學術性</v>
          </cell>
        </row>
        <row r="12">
          <cell r="A12" t="str">
            <v>059</v>
          </cell>
          <cell r="B12" t="str">
            <v>易學社-102倒</v>
          </cell>
          <cell r="E12" t="str">
            <v>059</v>
          </cell>
          <cell r="F12" t="str">
            <v>學術性</v>
          </cell>
        </row>
        <row r="13">
          <cell r="A13" t="str">
            <v>140</v>
          </cell>
          <cell r="B13" t="str">
            <v>學園團契社</v>
          </cell>
          <cell r="E13" t="str">
            <v>140</v>
          </cell>
          <cell r="F13" t="str">
            <v>學術性</v>
          </cell>
        </row>
        <row r="14">
          <cell r="A14" t="str">
            <v>141</v>
          </cell>
          <cell r="B14" t="str">
            <v>禪學社</v>
          </cell>
          <cell r="E14" t="str">
            <v>141</v>
          </cell>
          <cell r="F14" t="str">
            <v>學術性</v>
          </cell>
        </row>
        <row r="15">
          <cell r="A15" t="str">
            <v>142</v>
          </cell>
          <cell r="B15" t="str">
            <v>聖經研究社</v>
          </cell>
          <cell r="E15" t="str">
            <v>142</v>
          </cell>
          <cell r="F15" t="str">
            <v>學術性</v>
          </cell>
        </row>
        <row r="16">
          <cell r="A16" t="str">
            <v>143</v>
          </cell>
          <cell r="B16" t="str">
            <v>國際英語演講社</v>
          </cell>
          <cell r="E16" t="str">
            <v>143</v>
          </cell>
          <cell r="F16" t="str">
            <v>學術性</v>
          </cell>
        </row>
        <row r="17">
          <cell r="A17" t="str">
            <v>155</v>
          </cell>
          <cell r="B17" t="str">
            <v>模擬聯合國社</v>
          </cell>
          <cell r="E17" t="str">
            <v>155</v>
          </cell>
          <cell r="F17" t="str">
            <v>學術性</v>
          </cell>
        </row>
        <row r="18">
          <cell r="A18" t="str">
            <v>159</v>
          </cell>
          <cell r="B18" t="str">
            <v>教育學程學會</v>
          </cell>
          <cell r="E18" t="str">
            <v>159</v>
          </cell>
          <cell r="F18" t="str">
            <v>學術性</v>
          </cell>
        </row>
        <row r="19">
          <cell r="A19" t="str">
            <v>161</v>
          </cell>
          <cell r="B19" t="str">
            <v>福智青年社</v>
          </cell>
          <cell r="E19" t="str">
            <v>161</v>
          </cell>
          <cell r="F19" t="str">
            <v>學術性</v>
          </cell>
        </row>
        <row r="20">
          <cell r="A20" t="str">
            <v>169</v>
          </cell>
          <cell r="B20" t="str">
            <v>歐盟研究社</v>
          </cell>
          <cell r="E20" t="str">
            <v>168</v>
          </cell>
          <cell r="F20" t="str">
            <v>學術性</v>
          </cell>
        </row>
        <row r="21">
          <cell r="A21" t="str">
            <v>174</v>
          </cell>
          <cell r="B21" t="str">
            <v>性別研究社</v>
          </cell>
          <cell r="E21" t="str">
            <v>174</v>
          </cell>
          <cell r="F21" t="str">
            <v>學術性</v>
          </cell>
        </row>
        <row r="22">
          <cell r="A22" t="str">
            <v>229</v>
          </cell>
          <cell r="B22" t="str">
            <v>光鹽社</v>
          </cell>
          <cell r="E22" t="str">
            <v>229</v>
          </cell>
          <cell r="F22" t="str">
            <v>學術性</v>
          </cell>
        </row>
        <row r="23">
          <cell r="A23" t="str">
            <v>042</v>
          </cell>
          <cell r="B23" t="str">
            <v>僑生聯誼會</v>
          </cell>
          <cell r="E23" t="str">
            <v>042</v>
          </cell>
          <cell r="F23" t="str">
            <v>休閒聯誼性</v>
          </cell>
        </row>
        <row r="24">
          <cell r="A24" t="str">
            <v>043</v>
          </cell>
          <cell r="B24" t="str">
            <v>高中校友聯合總會</v>
          </cell>
          <cell r="E24" t="str">
            <v>043</v>
          </cell>
          <cell r="F24" t="str">
            <v>休閒聯誼性</v>
          </cell>
        </row>
        <row r="25">
          <cell r="A25" t="str">
            <v>060</v>
          </cell>
          <cell r="B25" t="str">
            <v>轉學生聯誼會</v>
          </cell>
          <cell r="E25" t="str">
            <v>060</v>
          </cell>
          <cell r="F25" t="str">
            <v>休閒聯誼性</v>
          </cell>
        </row>
        <row r="26">
          <cell r="A26" t="str">
            <v>076</v>
          </cell>
          <cell r="B26" t="str">
            <v>野營社</v>
          </cell>
          <cell r="E26" t="str">
            <v>076</v>
          </cell>
          <cell r="F26" t="str">
            <v>休閒聯誼性</v>
          </cell>
        </row>
        <row r="27">
          <cell r="A27" t="str">
            <v>078</v>
          </cell>
          <cell r="B27" t="str">
            <v>橋藝社</v>
          </cell>
          <cell r="E27" t="str">
            <v>078</v>
          </cell>
          <cell r="F27" t="str">
            <v>休閒聯誼性</v>
          </cell>
        </row>
        <row r="28">
          <cell r="A28" t="str">
            <v>080</v>
          </cell>
          <cell r="B28" t="str">
            <v>魔術社</v>
          </cell>
          <cell r="E28" t="str">
            <v>080</v>
          </cell>
          <cell r="F28" t="str">
            <v>休閒聯誼性</v>
          </cell>
        </row>
        <row r="29">
          <cell r="A29" t="str">
            <v>082</v>
          </cell>
          <cell r="B29" t="str">
            <v>棋藝社</v>
          </cell>
          <cell r="E29" t="str">
            <v>082</v>
          </cell>
          <cell r="F29" t="str">
            <v>休閒聯誼性</v>
          </cell>
        </row>
        <row r="30">
          <cell r="A30" t="str">
            <v>083</v>
          </cell>
          <cell r="B30" t="str">
            <v>飲料調製社</v>
          </cell>
          <cell r="E30" t="str">
            <v>083</v>
          </cell>
          <cell r="F30" t="str">
            <v>休閒聯誼性</v>
          </cell>
        </row>
        <row r="31">
          <cell r="A31" t="str">
            <v>109</v>
          </cell>
          <cell r="B31" t="str">
            <v>嚕啦啦社</v>
          </cell>
          <cell r="E31" t="str">
            <v>109</v>
          </cell>
          <cell r="F31" t="str">
            <v>休閒聯誼性</v>
          </cell>
        </row>
        <row r="32">
          <cell r="A32" t="str">
            <v>129</v>
          </cell>
          <cell r="B32" t="str">
            <v>努瑪社</v>
          </cell>
          <cell r="E32" t="str">
            <v>129</v>
          </cell>
          <cell r="F32" t="str">
            <v>休閒聯誼性</v>
          </cell>
        </row>
        <row r="33">
          <cell r="A33" t="str">
            <v>156</v>
          </cell>
          <cell r="B33" t="str">
            <v>哈客青年社-102倒</v>
          </cell>
          <cell r="E33" t="str">
            <v>156</v>
          </cell>
          <cell r="F33" t="str">
            <v>休閒聯誼性</v>
          </cell>
        </row>
        <row r="34">
          <cell r="A34" t="str">
            <v>168</v>
          </cell>
          <cell r="B34" t="str">
            <v>桌上遊戲社</v>
          </cell>
          <cell r="E34" t="str">
            <v>168</v>
          </cell>
          <cell r="F34" t="str">
            <v>休閒聯誼性</v>
          </cell>
        </row>
        <row r="35">
          <cell r="A35" t="str">
            <v>096</v>
          </cell>
          <cell r="B35" t="str">
            <v>童軍社</v>
          </cell>
          <cell r="E35" t="str">
            <v>096</v>
          </cell>
          <cell r="F35" t="str">
            <v>服務性</v>
          </cell>
        </row>
        <row r="36">
          <cell r="A36" t="str">
            <v>097</v>
          </cell>
          <cell r="B36" t="str">
            <v>同舟共濟服務社</v>
          </cell>
          <cell r="E36" t="str">
            <v>097</v>
          </cell>
          <cell r="F36" t="str">
            <v>服務性</v>
          </cell>
        </row>
        <row r="37">
          <cell r="A37" t="str">
            <v>098</v>
          </cell>
          <cell r="B37" t="str">
            <v>醒新社</v>
          </cell>
          <cell r="E37" t="str">
            <v>098</v>
          </cell>
          <cell r="F37" t="str">
            <v>服務性</v>
          </cell>
        </row>
        <row r="38">
          <cell r="A38" t="str">
            <v>099</v>
          </cell>
          <cell r="B38" t="str">
            <v>淨仁社</v>
          </cell>
          <cell r="E38" t="str">
            <v>099</v>
          </cell>
          <cell r="F38" t="str">
            <v>服務性</v>
          </cell>
        </row>
        <row r="39">
          <cell r="A39" t="str">
            <v>100</v>
          </cell>
          <cell r="B39" t="str">
            <v>急救康輔社</v>
          </cell>
          <cell r="E39" t="str">
            <v>100</v>
          </cell>
          <cell r="F39" t="str">
            <v>服務性</v>
          </cell>
        </row>
        <row r="40">
          <cell r="A40" t="str">
            <v>101</v>
          </cell>
          <cell r="B40" t="str">
            <v>崇德志工服務社</v>
          </cell>
          <cell r="E40" t="str">
            <v>101</v>
          </cell>
          <cell r="F40" t="str">
            <v>服務性</v>
          </cell>
        </row>
        <row r="41">
          <cell r="A41" t="str">
            <v>107</v>
          </cell>
          <cell r="B41" t="str">
            <v>達義社</v>
          </cell>
          <cell r="E41" t="str">
            <v>107</v>
          </cell>
          <cell r="F41" t="str">
            <v>服務性</v>
          </cell>
        </row>
        <row r="42">
          <cell r="A42" t="str">
            <v>116</v>
          </cell>
          <cell r="B42" t="str">
            <v>基層文化服務社</v>
          </cell>
          <cell r="E42" t="str">
            <v>116</v>
          </cell>
          <cell r="F42" t="str">
            <v>服務性</v>
          </cell>
        </row>
        <row r="43">
          <cell r="A43" t="str">
            <v>126</v>
          </cell>
          <cell r="B43" t="str">
            <v>慈濟青年社</v>
          </cell>
          <cell r="E43" t="str">
            <v>126</v>
          </cell>
          <cell r="F43" t="str">
            <v>服務性</v>
          </cell>
        </row>
        <row r="44">
          <cell r="A44" t="str">
            <v>139</v>
          </cell>
          <cell r="B44" t="str">
            <v>春暉社-倒</v>
          </cell>
          <cell r="E44" t="str">
            <v>139</v>
          </cell>
          <cell r="F44" t="str">
            <v>服務性</v>
          </cell>
        </row>
        <row r="45">
          <cell r="A45" t="str">
            <v>148</v>
          </cell>
          <cell r="B45" t="str">
            <v>繪本服務學習社</v>
          </cell>
          <cell r="E45" t="str">
            <v>148</v>
          </cell>
          <cell r="F45" t="str">
            <v>服務性</v>
          </cell>
        </row>
        <row r="46">
          <cell r="A46" t="str">
            <v>149</v>
          </cell>
          <cell r="B46" t="str">
            <v>和我們一起環保社</v>
          </cell>
          <cell r="E46" t="str">
            <v>149</v>
          </cell>
          <cell r="F46" t="str">
            <v>服務性</v>
          </cell>
        </row>
        <row r="47">
          <cell r="A47" t="str">
            <v>163</v>
          </cell>
          <cell r="B47" t="str">
            <v>國際菁英學生會</v>
          </cell>
          <cell r="E47" t="str">
            <v>163</v>
          </cell>
          <cell r="F47" t="str">
            <v>服務性</v>
          </cell>
        </row>
        <row r="48">
          <cell r="A48" t="str">
            <v>217</v>
          </cell>
          <cell r="B48" t="str">
            <v>仁愛服務社</v>
          </cell>
          <cell r="E48" t="str">
            <v>217</v>
          </cell>
          <cell r="F48" t="str">
            <v>服務性</v>
          </cell>
        </row>
        <row r="49">
          <cell r="A49" t="str">
            <v>218</v>
          </cell>
          <cell r="B49" t="str">
            <v>原住民文化服務社-倒</v>
          </cell>
          <cell r="E49" t="str">
            <v>218</v>
          </cell>
          <cell r="F49" t="str">
            <v>服務性</v>
          </cell>
        </row>
        <row r="50">
          <cell r="A50" t="str">
            <v>047</v>
          </cell>
          <cell r="B50" t="str">
            <v>慢速壘球社</v>
          </cell>
          <cell r="E50" t="str">
            <v>047</v>
          </cell>
          <cell r="F50" t="str">
            <v>體能性</v>
          </cell>
        </row>
        <row r="51">
          <cell r="A51" t="str">
            <v>075</v>
          </cell>
          <cell r="B51" t="str">
            <v>登山社</v>
          </cell>
          <cell r="E51" t="str">
            <v>075</v>
          </cell>
          <cell r="F51" t="str">
            <v>體能性</v>
          </cell>
        </row>
        <row r="52">
          <cell r="A52" t="str">
            <v>084</v>
          </cell>
          <cell r="B52" t="str">
            <v>國術社</v>
          </cell>
          <cell r="E52" t="str">
            <v>084</v>
          </cell>
          <cell r="F52" t="str">
            <v>體能性</v>
          </cell>
        </row>
        <row r="53">
          <cell r="A53" t="str">
            <v>086</v>
          </cell>
          <cell r="B53" t="str">
            <v>跆拳道社</v>
          </cell>
          <cell r="E53" t="str">
            <v>086</v>
          </cell>
          <cell r="F53" t="str">
            <v>體能性</v>
          </cell>
        </row>
        <row r="54">
          <cell r="A54" t="str">
            <v>087</v>
          </cell>
          <cell r="B54" t="str">
            <v>柔道社</v>
          </cell>
          <cell r="E54" t="str">
            <v>087</v>
          </cell>
          <cell r="F54" t="str">
            <v>體能性</v>
          </cell>
        </row>
        <row r="55">
          <cell r="A55" t="str">
            <v>088</v>
          </cell>
          <cell r="B55" t="str">
            <v>劍道社</v>
          </cell>
          <cell r="E55" t="str">
            <v>088</v>
          </cell>
          <cell r="F55" t="str">
            <v>體能性</v>
          </cell>
        </row>
        <row r="56">
          <cell r="A56" t="str">
            <v>089</v>
          </cell>
          <cell r="B56" t="str">
            <v>擊劍社</v>
          </cell>
          <cell r="E56" t="str">
            <v>089</v>
          </cell>
          <cell r="F56" t="str">
            <v>體能性</v>
          </cell>
        </row>
        <row r="57">
          <cell r="A57" t="str">
            <v>090</v>
          </cell>
          <cell r="B57" t="str">
            <v>羽球社</v>
          </cell>
          <cell r="E57" t="str">
            <v>090</v>
          </cell>
          <cell r="F57" t="str">
            <v>體能性</v>
          </cell>
        </row>
        <row r="58">
          <cell r="A58" t="str">
            <v>091</v>
          </cell>
          <cell r="B58" t="str">
            <v>桌球社</v>
          </cell>
          <cell r="E58" t="str">
            <v>091</v>
          </cell>
          <cell r="F58" t="str">
            <v>體能性</v>
          </cell>
        </row>
        <row r="59">
          <cell r="A59" t="str">
            <v>092</v>
          </cell>
          <cell r="B59" t="str">
            <v>網球社</v>
          </cell>
          <cell r="E59" t="str">
            <v>092</v>
          </cell>
          <cell r="F59" t="str">
            <v>體能性</v>
          </cell>
        </row>
        <row r="60">
          <cell r="A60" t="str">
            <v>093</v>
          </cell>
          <cell r="B60" t="str">
            <v>射箭社</v>
          </cell>
          <cell r="E60" t="str">
            <v>093</v>
          </cell>
          <cell r="F60" t="str">
            <v>體能性</v>
          </cell>
        </row>
        <row r="61">
          <cell r="A61" t="str">
            <v>117</v>
          </cell>
          <cell r="B61" t="str">
            <v>有氧健身社</v>
          </cell>
          <cell r="E61" t="str">
            <v>117</v>
          </cell>
          <cell r="F61" t="str">
            <v>體能性</v>
          </cell>
        </row>
        <row r="62">
          <cell r="A62" t="str">
            <v>118</v>
          </cell>
          <cell r="B62" t="str">
            <v>同心救生社</v>
          </cell>
          <cell r="E62" t="str">
            <v>118</v>
          </cell>
          <cell r="F62" t="str">
            <v>體能性</v>
          </cell>
        </row>
        <row r="63">
          <cell r="A63" t="str">
            <v>119</v>
          </cell>
          <cell r="B63" t="str">
            <v>足球社</v>
          </cell>
          <cell r="E63" t="str">
            <v>119</v>
          </cell>
          <cell r="F63" t="str">
            <v>體能性</v>
          </cell>
        </row>
        <row r="64">
          <cell r="A64" t="str">
            <v>131</v>
          </cell>
          <cell r="B64" t="str">
            <v>空手道社</v>
          </cell>
          <cell r="E64" t="str">
            <v>131</v>
          </cell>
          <cell r="F64" t="str">
            <v>體能性</v>
          </cell>
        </row>
        <row r="65">
          <cell r="A65" t="str">
            <v>136</v>
          </cell>
          <cell r="B65" t="str">
            <v>黑輪社</v>
          </cell>
          <cell r="E65" t="str">
            <v>136</v>
          </cell>
          <cell r="F65" t="str">
            <v>體能性</v>
          </cell>
        </row>
        <row r="66">
          <cell r="A66" t="str">
            <v>147</v>
          </cell>
          <cell r="B66" t="str">
            <v>競技啦啦隊</v>
          </cell>
          <cell r="E66" t="str">
            <v>147</v>
          </cell>
          <cell r="F66" t="str">
            <v>體能性</v>
          </cell>
        </row>
        <row r="67">
          <cell r="A67" t="str">
            <v>160</v>
          </cell>
          <cell r="B67" t="str">
            <v>龍獅社-102倒</v>
          </cell>
          <cell r="E67" t="str">
            <v>160</v>
          </cell>
          <cell r="F67" t="str">
            <v>體能性</v>
          </cell>
        </row>
        <row r="68">
          <cell r="A68" t="str">
            <v>166</v>
          </cell>
          <cell r="B68" t="str">
            <v>合氣道社</v>
          </cell>
          <cell r="E68" t="str">
            <v>166</v>
          </cell>
          <cell r="F68" t="str">
            <v>體能性</v>
          </cell>
        </row>
        <row r="69">
          <cell r="A69" t="str">
            <v>172</v>
          </cell>
          <cell r="B69" t="str">
            <v>歐洲劍術社</v>
          </cell>
          <cell r="E69" t="str">
            <v>172</v>
          </cell>
          <cell r="F69" t="str">
            <v>體能性</v>
          </cell>
        </row>
        <row r="70">
          <cell r="A70" t="str">
            <v>173</v>
          </cell>
          <cell r="B70" t="str">
            <v>競技飛盤社</v>
          </cell>
          <cell r="E70" t="str">
            <v>173</v>
          </cell>
          <cell r="F70" t="str">
            <v>體能性</v>
          </cell>
        </row>
        <row r="71">
          <cell r="A71" t="str">
            <v>064</v>
          </cell>
          <cell r="B71" t="str">
            <v>書法社</v>
          </cell>
          <cell r="E71" t="str">
            <v>064</v>
          </cell>
          <cell r="F71" t="str">
            <v>藝術性</v>
          </cell>
        </row>
        <row r="72">
          <cell r="A72" t="str">
            <v>065</v>
          </cell>
          <cell r="B72" t="str">
            <v>布袋戲研習社-101倒</v>
          </cell>
          <cell r="E72" t="str">
            <v>065</v>
          </cell>
          <cell r="F72" t="str">
            <v>藝術性</v>
          </cell>
        </row>
        <row r="73">
          <cell r="A73" t="str">
            <v>066</v>
          </cell>
          <cell r="B73" t="str">
            <v>攝影社</v>
          </cell>
          <cell r="E73" t="str">
            <v>066</v>
          </cell>
          <cell r="F73" t="str">
            <v>藝術性</v>
          </cell>
        </row>
        <row r="74">
          <cell r="A74" t="str">
            <v>067</v>
          </cell>
          <cell r="B74" t="str">
            <v>熱舞社</v>
          </cell>
          <cell r="E74" t="str">
            <v>067</v>
          </cell>
          <cell r="F74" t="str">
            <v>藝術性</v>
          </cell>
        </row>
        <row r="75">
          <cell r="A75" t="str">
            <v>070</v>
          </cell>
          <cell r="B75" t="str">
            <v>戲劇社</v>
          </cell>
          <cell r="E75" t="str">
            <v>070</v>
          </cell>
          <cell r="F75" t="str">
            <v>藝術性</v>
          </cell>
        </row>
        <row r="76">
          <cell r="A76" t="str">
            <v>072</v>
          </cell>
          <cell r="B76" t="str">
            <v>國際標準舞蹈社</v>
          </cell>
          <cell r="E76" t="str">
            <v>072</v>
          </cell>
          <cell r="F76" t="str">
            <v>藝術性</v>
          </cell>
        </row>
        <row r="77">
          <cell r="A77" t="str">
            <v>073</v>
          </cell>
          <cell r="B77" t="str">
            <v>電影藝術研究社</v>
          </cell>
          <cell r="E77" t="str">
            <v>073</v>
          </cell>
          <cell r="F77" t="str">
            <v>藝術性</v>
          </cell>
        </row>
        <row r="78">
          <cell r="A78" t="str">
            <v>077</v>
          </cell>
          <cell r="B78" t="str">
            <v>映綠世界舞蹈社</v>
          </cell>
          <cell r="E78" t="str">
            <v>077</v>
          </cell>
          <cell r="F78" t="str">
            <v>藝術性</v>
          </cell>
        </row>
        <row r="79">
          <cell r="A79" t="str">
            <v>081</v>
          </cell>
          <cell r="B79" t="str">
            <v>廣播演藝社</v>
          </cell>
          <cell r="E79" t="str">
            <v>081</v>
          </cell>
          <cell r="F79" t="str">
            <v>藝術性</v>
          </cell>
        </row>
        <row r="80">
          <cell r="A80" t="str">
            <v>128</v>
          </cell>
          <cell r="B80" t="str">
            <v>手語社</v>
          </cell>
          <cell r="E80" t="str">
            <v>128</v>
          </cell>
          <cell r="F80" t="str">
            <v>藝術性</v>
          </cell>
        </row>
        <row r="81">
          <cell r="A81" t="str">
            <v>132</v>
          </cell>
          <cell r="B81" t="str">
            <v>動漫電玩研習社</v>
          </cell>
          <cell r="E81" t="str">
            <v>132</v>
          </cell>
          <cell r="F81" t="str">
            <v>藝術性</v>
          </cell>
        </row>
        <row r="82">
          <cell r="A82" t="str">
            <v>150</v>
          </cell>
          <cell r="B82" t="str">
            <v>氣球創藝社</v>
          </cell>
          <cell r="E82" t="str">
            <v>150</v>
          </cell>
          <cell r="F82" t="str">
            <v>藝術性</v>
          </cell>
        </row>
        <row r="83">
          <cell r="A83" t="str">
            <v>151</v>
          </cell>
          <cell r="B83" t="str">
            <v>肚皮舞社</v>
          </cell>
          <cell r="E83" t="str">
            <v>151</v>
          </cell>
          <cell r="F83" t="str">
            <v>藝術性</v>
          </cell>
        </row>
        <row r="84">
          <cell r="A84" t="str">
            <v>157</v>
          </cell>
          <cell r="B84" t="str">
            <v>影片創作社</v>
          </cell>
          <cell r="E84" t="str">
            <v>157</v>
          </cell>
          <cell r="F84" t="str">
            <v>藝術性</v>
          </cell>
        </row>
        <row r="85">
          <cell r="A85" t="str">
            <v>165</v>
          </cell>
          <cell r="B85" t="str">
            <v>傳統戲曲表演研究社</v>
          </cell>
          <cell r="E85" t="str">
            <v>165</v>
          </cell>
          <cell r="F85" t="str">
            <v>藝術性</v>
          </cell>
        </row>
        <row r="86">
          <cell r="A86" t="str">
            <v>170</v>
          </cell>
          <cell r="B86" t="str">
            <v>彩妝社-103倒</v>
          </cell>
          <cell r="E86" t="str">
            <v>170</v>
          </cell>
          <cell r="F86" t="str">
            <v>藝術性</v>
          </cell>
        </row>
        <row r="87">
          <cell r="A87" t="str">
            <v>171</v>
          </cell>
          <cell r="B87" t="str">
            <v>弓道社</v>
          </cell>
          <cell r="E87" t="str">
            <v>171</v>
          </cell>
          <cell r="F87" t="str">
            <v>藝術性</v>
          </cell>
        </row>
        <row r="88">
          <cell r="A88" t="str">
            <v>219</v>
          </cell>
          <cell r="B88" t="str">
            <v>創意巧手社</v>
          </cell>
          <cell r="E88" t="str">
            <v>219</v>
          </cell>
          <cell r="F88" t="str">
            <v>藝術性</v>
          </cell>
        </row>
        <row r="89">
          <cell r="A89" t="str">
            <v>224</v>
          </cell>
          <cell r="B89" t="str">
            <v>哈特現代爵士舞集</v>
          </cell>
          <cell r="E89" t="str">
            <v>224</v>
          </cell>
          <cell r="F89" t="str">
            <v>藝術性</v>
          </cell>
        </row>
        <row r="90">
          <cell r="A90" t="str">
            <v>061</v>
          </cell>
          <cell r="B90" t="str">
            <v>國樂社</v>
          </cell>
          <cell r="E90" t="str">
            <v>061</v>
          </cell>
          <cell r="F90" t="str">
            <v>音樂性</v>
          </cell>
        </row>
        <row r="91">
          <cell r="A91" t="str">
            <v>062</v>
          </cell>
          <cell r="B91" t="str">
            <v>合唱團</v>
          </cell>
          <cell r="E91" t="str">
            <v>062</v>
          </cell>
          <cell r="F91" t="str">
            <v>音樂性</v>
          </cell>
        </row>
        <row r="92">
          <cell r="A92" t="str">
            <v>063</v>
          </cell>
          <cell r="B92" t="str">
            <v>古典吉他社</v>
          </cell>
          <cell r="E92" t="str">
            <v>063</v>
          </cell>
          <cell r="F92" t="str">
            <v>音樂性</v>
          </cell>
        </row>
        <row r="93">
          <cell r="A93" t="str">
            <v>068</v>
          </cell>
          <cell r="B93" t="str">
            <v>管弦樂社</v>
          </cell>
          <cell r="E93" t="str">
            <v>068</v>
          </cell>
          <cell r="F93" t="str">
            <v>音樂性</v>
          </cell>
        </row>
        <row r="94">
          <cell r="A94" t="str">
            <v>069</v>
          </cell>
          <cell r="B94" t="str">
            <v>口琴社</v>
          </cell>
          <cell r="E94" t="str">
            <v>069</v>
          </cell>
          <cell r="F94" t="str">
            <v>音樂性</v>
          </cell>
        </row>
        <row r="95">
          <cell r="A95" t="str">
            <v>071</v>
          </cell>
          <cell r="B95" t="str">
            <v>民謠吉他社</v>
          </cell>
          <cell r="E95" t="str">
            <v>071</v>
          </cell>
          <cell r="F95" t="str">
            <v>音樂性</v>
          </cell>
        </row>
        <row r="96">
          <cell r="A96" t="str">
            <v>074</v>
          </cell>
          <cell r="B96" t="str">
            <v>搖滾音樂研究社</v>
          </cell>
          <cell r="E96" t="str">
            <v>074</v>
          </cell>
          <cell r="F96" t="str">
            <v>音樂性</v>
          </cell>
        </row>
        <row r="97">
          <cell r="A97" t="str">
            <v>123</v>
          </cell>
          <cell r="B97" t="str">
            <v>鋼琴社</v>
          </cell>
          <cell r="E97" t="str">
            <v>123</v>
          </cell>
          <cell r="F97" t="str">
            <v>音樂性</v>
          </cell>
        </row>
        <row r="98">
          <cell r="A98" t="str">
            <v>124</v>
          </cell>
          <cell r="B98" t="str">
            <v>數位音樂創作研習社</v>
          </cell>
          <cell r="E98" t="str">
            <v>124</v>
          </cell>
          <cell r="F98" t="str">
            <v>音樂性</v>
          </cell>
        </row>
        <row r="99">
          <cell r="A99" t="str">
            <v>167</v>
          </cell>
          <cell r="B99" t="str">
            <v>烏克麗麗社</v>
          </cell>
          <cell r="E99" t="str">
            <v>167</v>
          </cell>
          <cell r="F99" t="str">
            <v>音樂性</v>
          </cell>
        </row>
        <row r="100">
          <cell r="A100" t="str">
            <v>223</v>
          </cell>
          <cell r="B100" t="str">
            <v>爵士鋼琴社</v>
          </cell>
          <cell r="E100" t="str">
            <v>223</v>
          </cell>
          <cell r="F100" t="str">
            <v>音樂性</v>
          </cell>
        </row>
        <row r="101">
          <cell r="A101" t="str">
            <v>008</v>
          </cell>
          <cell r="B101" t="str">
            <v>國學會</v>
          </cell>
          <cell r="E101" t="str">
            <v>008</v>
          </cell>
          <cell r="F101" t="str">
            <v>自治組織</v>
          </cell>
        </row>
        <row r="102">
          <cell r="A102" t="str">
            <v>009</v>
          </cell>
          <cell r="B102" t="str">
            <v>歷史學會</v>
          </cell>
          <cell r="E102" t="str">
            <v>009</v>
          </cell>
          <cell r="F102" t="str">
            <v>自治組織</v>
          </cell>
        </row>
        <row r="103">
          <cell r="A103" t="str">
            <v>010</v>
          </cell>
          <cell r="B103" t="str">
            <v>哲學學會</v>
          </cell>
          <cell r="E103" t="str">
            <v>010</v>
          </cell>
          <cell r="F103" t="str">
            <v>自治組織</v>
          </cell>
        </row>
        <row r="104">
          <cell r="A104" t="str">
            <v>112</v>
          </cell>
          <cell r="B104" t="str">
            <v>文代會</v>
          </cell>
          <cell r="E104" t="str">
            <v>112</v>
          </cell>
          <cell r="F104" t="str">
            <v>自治組織</v>
          </cell>
        </row>
        <row r="105">
          <cell r="A105" t="str">
            <v>005</v>
          </cell>
          <cell r="B105" t="str">
            <v>外代會</v>
          </cell>
          <cell r="E105" t="str">
            <v>005</v>
          </cell>
          <cell r="F105" t="str">
            <v>自治組織</v>
          </cell>
        </row>
        <row r="106">
          <cell r="A106" t="str">
            <v>026</v>
          </cell>
          <cell r="B106" t="str">
            <v>英文學會</v>
          </cell>
          <cell r="E106" t="str">
            <v>026</v>
          </cell>
          <cell r="F106" t="str">
            <v>自治組織</v>
          </cell>
        </row>
        <row r="107">
          <cell r="A107" t="str">
            <v>027</v>
          </cell>
          <cell r="B107" t="str">
            <v>德語學會</v>
          </cell>
          <cell r="E107" t="str">
            <v>027</v>
          </cell>
          <cell r="F107" t="str">
            <v>自治組織</v>
          </cell>
        </row>
        <row r="108">
          <cell r="A108" t="str">
            <v>028</v>
          </cell>
          <cell r="B108" t="str">
            <v>法文學會</v>
          </cell>
          <cell r="E108" t="str">
            <v>028</v>
          </cell>
          <cell r="F108" t="str">
            <v>自治組織</v>
          </cell>
        </row>
        <row r="109">
          <cell r="A109" t="str">
            <v>029</v>
          </cell>
          <cell r="B109" t="str">
            <v>西文學會</v>
          </cell>
          <cell r="E109" t="str">
            <v>029</v>
          </cell>
          <cell r="F109" t="str">
            <v>自治組織</v>
          </cell>
        </row>
        <row r="110">
          <cell r="A110" t="str">
            <v>030</v>
          </cell>
          <cell r="B110" t="str">
            <v>日文學會</v>
          </cell>
          <cell r="E110" t="str">
            <v>030</v>
          </cell>
          <cell r="F110" t="str">
            <v>自治組織</v>
          </cell>
        </row>
        <row r="111">
          <cell r="A111" t="str">
            <v>040</v>
          </cell>
          <cell r="B111" t="str">
            <v>義文學會</v>
          </cell>
          <cell r="E111" t="str">
            <v>040</v>
          </cell>
          <cell r="F111" t="str">
            <v>自治組織</v>
          </cell>
        </row>
        <row r="112">
          <cell r="A112" t="str">
            <v>012</v>
          </cell>
          <cell r="B112" t="str">
            <v>兒家學會</v>
          </cell>
          <cell r="E112" t="str">
            <v>012</v>
          </cell>
          <cell r="F112" t="str">
            <v>自治組織</v>
          </cell>
        </row>
        <row r="113">
          <cell r="A113" t="str">
            <v>021</v>
          </cell>
          <cell r="B113" t="str">
            <v>餐旅學會</v>
          </cell>
          <cell r="E113" t="str">
            <v>021</v>
          </cell>
          <cell r="F113" t="str">
            <v>自治組織</v>
          </cell>
        </row>
        <row r="114">
          <cell r="A114" t="str">
            <v>022</v>
          </cell>
          <cell r="B114" t="str">
            <v>食科學會</v>
          </cell>
          <cell r="E114" t="str">
            <v>022</v>
          </cell>
          <cell r="F114" t="str">
            <v>自治組織</v>
          </cell>
        </row>
        <row r="115">
          <cell r="A115" t="str">
            <v>023</v>
          </cell>
          <cell r="B115" t="str">
            <v>織品學會</v>
          </cell>
          <cell r="E115" t="str">
            <v>023</v>
          </cell>
          <cell r="F115" t="str">
            <v>自治組織</v>
          </cell>
        </row>
        <row r="116">
          <cell r="A116" t="str">
            <v>120</v>
          </cell>
          <cell r="B116" t="str">
            <v>民代會</v>
          </cell>
          <cell r="E116" t="str">
            <v>120</v>
          </cell>
          <cell r="F116" t="str">
            <v>自治組織</v>
          </cell>
        </row>
        <row r="117">
          <cell r="A117" t="str">
            <v>145</v>
          </cell>
          <cell r="B117" t="str">
            <v>營養學會</v>
          </cell>
          <cell r="E117" t="str">
            <v>145</v>
          </cell>
          <cell r="F117" t="str">
            <v>自治組織</v>
          </cell>
        </row>
        <row r="118">
          <cell r="A118" t="str">
            <v>007</v>
          </cell>
          <cell r="B118" t="str">
            <v>法代會</v>
          </cell>
          <cell r="E118" t="str">
            <v>007</v>
          </cell>
          <cell r="F118" t="str">
            <v>自治組織</v>
          </cell>
        </row>
        <row r="119">
          <cell r="A119" t="str">
            <v>034</v>
          </cell>
          <cell r="B119" t="str">
            <v>法律學會</v>
          </cell>
          <cell r="E119" t="str">
            <v>034</v>
          </cell>
          <cell r="F119" t="str">
            <v>自治組織</v>
          </cell>
        </row>
        <row r="120">
          <cell r="A120" t="str">
            <v>111</v>
          </cell>
          <cell r="B120" t="str">
            <v>財法學會</v>
          </cell>
          <cell r="E120" t="str">
            <v>111</v>
          </cell>
          <cell r="F120" t="str">
            <v>自治組織</v>
          </cell>
        </row>
        <row r="121">
          <cell r="A121" t="str">
            <v>152</v>
          </cell>
          <cell r="B121" t="str">
            <v>學士後法律學會</v>
          </cell>
          <cell r="E121" t="str">
            <v>152</v>
          </cell>
          <cell r="F121" t="str">
            <v>自治組織</v>
          </cell>
        </row>
        <row r="122">
          <cell r="A122" t="str">
            <v>013</v>
          </cell>
          <cell r="B122" t="str">
            <v>心理學會</v>
          </cell>
          <cell r="E122" t="str">
            <v>013</v>
          </cell>
          <cell r="F122" t="str">
            <v>自治組織</v>
          </cell>
        </row>
        <row r="123">
          <cell r="A123" t="str">
            <v>031</v>
          </cell>
          <cell r="B123" t="str">
            <v>社會學會</v>
          </cell>
          <cell r="E123" t="str">
            <v>031</v>
          </cell>
          <cell r="F123" t="str">
            <v>自治組織</v>
          </cell>
        </row>
        <row r="124">
          <cell r="A124" t="str">
            <v>032</v>
          </cell>
          <cell r="B124" t="str">
            <v>社工學會</v>
          </cell>
          <cell r="E124" t="str">
            <v>032</v>
          </cell>
          <cell r="F124" t="str">
            <v>自治組織</v>
          </cell>
        </row>
        <row r="125">
          <cell r="A125" t="str">
            <v>033</v>
          </cell>
          <cell r="B125" t="str">
            <v>經濟學會</v>
          </cell>
          <cell r="E125" t="str">
            <v>033</v>
          </cell>
          <cell r="F125" t="str">
            <v>自治組織</v>
          </cell>
        </row>
        <row r="126">
          <cell r="A126" t="str">
            <v>115</v>
          </cell>
          <cell r="B126" t="str">
            <v>社科代會</v>
          </cell>
          <cell r="E126" t="str">
            <v>115</v>
          </cell>
          <cell r="F126" t="str">
            <v>自治組織</v>
          </cell>
        </row>
        <row r="127">
          <cell r="A127" t="str">
            <v>121</v>
          </cell>
          <cell r="B127" t="str">
            <v>宗教學會</v>
          </cell>
          <cell r="E127" t="str">
            <v>121</v>
          </cell>
          <cell r="F127" t="str">
            <v>自治組織</v>
          </cell>
        </row>
        <row r="128">
          <cell r="A128" t="str">
            <v>011</v>
          </cell>
          <cell r="B128" t="str">
            <v>圖資學會</v>
          </cell>
          <cell r="E128" t="str">
            <v>011</v>
          </cell>
          <cell r="F128" t="str">
            <v>自治組織</v>
          </cell>
        </row>
        <row r="129">
          <cell r="A129" t="str">
            <v>014</v>
          </cell>
          <cell r="B129" t="str">
            <v>體育學會</v>
          </cell>
          <cell r="E129" t="str">
            <v>014</v>
          </cell>
          <cell r="F129" t="str">
            <v>自治組織</v>
          </cell>
        </row>
        <row r="130">
          <cell r="A130" t="str">
            <v>108</v>
          </cell>
          <cell r="B130" t="str">
            <v>教代會</v>
          </cell>
          <cell r="E130" t="str">
            <v>108</v>
          </cell>
          <cell r="F130" t="str">
            <v>自治組織</v>
          </cell>
        </row>
        <row r="131">
          <cell r="A131" t="str">
            <v>004</v>
          </cell>
          <cell r="B131" t="str">
            <v>理工代會</v>
          </cell>
          <cell r="E131" t="str">
            <v>004</v>
          </cell>
          <cell r="F131" t="str">
            <v>自治組織</v>
          </cell>
        </row>
        <row r="132">
          <cell r="A132" t="str">
            <v>017</v>
          </cell>
          <cell r="B132" t="str">
            <v>數學學會</v>
          </cell>
          <cell r="E132" t="str">
            <v>017</v>
          </cell>
          <cell r="F132" t="str">
            <v>自治組織</v>
          </cell>
        </row>
        <row r="133">
          <cell r="A133" t="str">
            <v>018</v>
          </cell>
          <cell r="B133" t="str">
            <v>物理學會</v>
          </cell>
          <cell r="E133" t="str">
            <v>018</v>
          </cell>
          <cell r="F133" t="str">
            <v>自治組織</v>
          </cell>
        </row>
        <row r="134">
          <cell r="A134" t="str">
            <v>019</v>
          </cell>
          <cell r="B134" t="str">
            <v>化學學會</v>
          </cell>
          <cell r="E134" t="str">
            <v>019</v>
          </cell>
          <cell r="F134" t="str">
            <v>自治組織</v>
          </cell>
        </row>
        <row r="135">
          <cell r="A135" t="str">
            <v>020</v>
          </cell>
          <cell r="B135" t="str">
            <v>生科學會</v>
          </cell>
          <cell r="E135" t="str">
            <v>020</v>
          </cell>
          <cell r="F135" t="str">
            <v>自治組織</v>
          </cell>
        </row>
        <row r="136">
          <cell r="A136" t="str">
            <v>024</v>
          </cell>
          <cell r="B136" t="str">
            <v>電機學會</v>
          </cell>
          <cell r="E136" t="str">
            <v>024</v>
          </cell>
          <cell r="F136" t="str">
            <v>自治組織</v>
          </cell>
        </row>
        <row r="137">
          <cell r="A137" t="str">
            <v>025</v>
          </cell>
          <cell r="B137" t="str">
            <v>資工學會</v>
          </cell>
          <cell r="E137" t="str">
            <v>025</v>
          </cell>
          <cell r="F137" t="str">
            <v>自治組織</v>
          </cell>
        </row>
        <row r="138">
          <cell r="A138" t="str">
            <v>202</v>
          </cell>
          <cell r="B138" t="str">
            <v>進-學代會</v>
          </cell>
          <cell r="E138" t="str">
            <v>202</v>
          </cell>
          <cell r="F138" t="str">
            <v>自治組織</v>
          </cell>
        </row>
        <row r="139">
          <cell r="A139" t="str">
            <v>203</v>
          </cell>
          <cell r="B139" t="str">
            <v>進-國學會</v>
          </cell>
          <cell r="E139" t="str">
            <v>203</v>
          </cell>
          <cell r="F139" t="str">
            <v>自治組織</v>
          </cell>
        </row>
        <row r="140">
          <cell r="A140" t="str">
            <v>204</v>
          </cell>
          <cell r="B140" t="str">
            <v>進-歷史學會</v>
          </cell>
          <cell r="E140" t="str">
            <v>204</v>
          </cell>
          <cell r="F140" t="str">
            <v>自治組織</v>
          </cell>
        </row>
        <row r="141">
          <cell r="A141" t="str">
            <v>205</v>
          </cell>
          <cell r="B141" t="str">
            <v>進-哲學學會</v>
          </cell>
          <cell r="E141" t="str">
            <v>205</v>
          </cell>
          <cell r="F141" t="str">
            <v>自治組織</v>
          </cell>
        </row>
        <row r="142">
          <cell r="A142" t="str">
            <v>206</v>
          </cell>
          <cell r="B142" t="str">
            <v>進-大傳學程學會</v>
          </cell>
          <cell r="E142" t="str">
            <v>206</v>
          </cell>
          <cell r="F142" t="str">
            <v>自治組織</v>
          </cell>
        </row>
        <row r="143">
          <cell r="A143" t="str">
            <v>207</v>
          </cell>
          <cell r="B143" t="str">
            <v>進-圖資學會</v>
          </cell>
          <cell r="E143" t="str">
            <v>207</v>
          </cell>
          <cell r="F143" t="str">
            <v>自治組織</v>
          </cell>
        </row>
        <row r="144">
          <cell r="A144" t="str">
            <v>208</v>
          </cell>
          <cell r="B144" t="str">
            <v>進-英文學會</v>
          </cell>
          <cell r="E144" t="str">
            <v>208</v>
          </cell>
          <cell r="F144" t="str">
            <v>自治組織</v>
          </cell>
        </row>
        <row r="145">
          <cell r="A145" t="str">
            <v>209</v>
          </cell>
          <cell r="B145" t="str">
            <v>進-日文學會</v>
          </cell>
          <cell r="E145" t="str">
            <v>209</v>
          </cell>
          <cell r="F145" t="str">
            <v>自治組織</v>
          </cell>
        </row>
        <row r="146">
          <cell r="A146" t="str">
            <v>210</v>
          </cell>
          <cell r="B146" t="str">
            <v>進-數學學會</v>
          </cell>
          <cell r="E146" t="str">
            <v>210</v>
          </cell>
          <cell r="F146" t="str">
            <v>自治組織</v>
          </cell>
        </row>
        <row r="147">
          <cell r="A147" t="str">
            <v>211</v>
          </cell>
          <cell r="B147" t="str">
            <v>進-法律學會</v>
          </cell>
          <cell r="E147" t="str">
            <v>211</v>
          </cell>
          <cell r="F147" t="str">
            <v>自治組織</v>
          </cell>
        </row>
        <row r="148">
          <cell r="A148" t="str">
            <v>212</v>
          </cell>
          <cell r="B148" t="str">
            <v>進-經濟學會</v>
          </cell>
          <cell r="E148" t="str">
            <v>212</v>
          </cell>
          <cell r="F148" t="str">
            <v>自治組織</v>
          </cell>
        </row>
        <row r="149">
          <cell r="A149" t="str">
            <v>225</v>
          </cell>
          <cell r="B149" t="str">
            <v>進-餐旅學會</v>
          </cell>
          <cell r="E149" t="str">
            <v>225</v>
          </cell>
          <cell r="F149" t="str">
            <v>自治組織</v>
          </cell>
        </row>
        <row r="150">
          <cell r="A150" t="str">
            <v>226</v>
          </cell>
          <cell r="B150" t="str">
            <v>進-應美學會</v>
          </cell>
          <cell r="E150" t="str">
            <v>226</v>
          </cell>
          <cell r="F150" t="str">
            <v>自治組織</v>
          </cell>
        </row>
        <row r="151">
          <cell r="A151" t="str">
            <v>227</v>
          </cell>
          <cell r="B151" t="str">
            <v>進-宗教學會</v>
          </cell>
          <cell r="E151" t="str">
            <v>227</v>
          </cell>
          <cell r="F151" t="str">
            <v>自治組織</v>
          </cell>
        </row>
        <row r="152">
          <cell r="A152" t="str">
            <v>228</v>
          </cell>
          <cell r="B152" t="str">
            <v>進-文創學程學會</v>
          </cell>
          <cell r="E152" t="str">
            <v>228</v>
          </cell>
          <cell r="F152" t="str">
            <v>自治組織</v>
          </cell>
        </row>
        <row r="153">
          <cell r="A153" t="str">
            <v>230</v>
          </cell>
          <cell r="B153" t="str">
            <v>進-運管學程學會</v>
          </cell>
          <cell r="E153" t="str">
            <v>230</v>
          </cell>
          <cell r="F153" t="str">
            <v>自治組織</v>
          </cell>
        </row>
        <row r="154">
          <cell r="A154" t="str">
            <v>231</v>
          </cell>
          <cell r="B154" t="str">
            <v>進-商管學程學會</v>
          </cell>
          <cell r="E154" t="str">
            <v>231</v>
          </cell>
          <cell r="F154" t="str">
            <v>自治組織</v>
          </cell>
        </row>
        <row r="155">
          <cell r="A155" t="str">
            <v>232</v>
          </cell>
          <cell r="B155" t="str">
            <v>進-軟創學程學會</v>
          </cell>
          <cell r="E155" t="str">
            <v>232</v>
          </cell>
          <cell r="F155" t="str">
            <v>自治組織</v>
          </cell>
        </row>
        <row r="156">
          <cell r="A156" t="str">
            <v>110</v>
          </cell>
          <cell r="B156" t="str">
            <v>傳代會</v>
          </cell>
          <cell r="E156" t="str">
            <v>110</v>
          </cell>
          <cell r="F156" t="str">
            <v>自治組織</v>
          </cell>
        </row>
        <row r="157">
          <cell r="A157" t="str">
            <v>130</v>
          </cell>
          <cell r="B157" t="str">
            <v>影傳學會</v>
          </cell>
          <cell r="E157" t="str">
            <v>130</v>
          </cell>
          <cell r="F157" t="str">
            <v>自治組織</v>
          </cell>
        </row>
        <row r="158">
          <cell r="A158" t="str">
            <v>133</v>
          </cell>
          <cell r="B158" t="str">
            <v>新傳學會</v>
          </cell>
          <cell r="E158" t="str">
            <v>133</v>
          </cell>
          <cell r="F158" t="str">
            <v>自治組織</v>
          </cell>
        </row>
        <row r="159">
          <cell r="A159" t="str">
            <v>134</v>
          </cell>
          <cell r="B159" t="str">
            <v>廣告學會</v>
          </cell>
          <cell r="E159" t="str">
            <v>134</v>
          </cell>
          <cell r="F159" t="str">
            <v>自治組織</v>
          </cell>
        </row>
        <row r="160">
          <cell r="A160" t="str">
            <v>006</v>
          </cell>
          <cell r="B160" t="str">
            <v>管代會</v>
          </cell>
          <cell r="E160" t="str">
            <v>006</v>
          </cell>
          <cell r="F160" t="str">
            <v>自治組織</v>
          </cell>
        </row>
        <row r="161">
          <cell r="A161" t="str">
            <v>035</v>
          </cell>
          <cell r="B161" t="str">
            <v>企管學會</v>
          </cell>
          <cell r="E161" t="str">
            <v>035</v>
          </cell>
          <cell r="F161" t="str">
            <v>自治組織</v>
          </cell>
        </row>
        <row r="162">
          <cell r="A162" t="str">
            <v>036</v>
          </cell>
          <cell r="B162" t="str">
            <v>會計學會</v>
          </cell>
          <cell r="E162" t="str">
            <v>036</v>
          </cell>
          <cell r="F162" t="str">
            <v>自治組織</v>
          </cell>
        </row>
        <row r="163">
          <cell r="A163" t="str">
            <v>037</v>
          </cell>
          <cell r="B163" t="str">
            <v>統資學會</v>
          </cell>
          <cell r="E163" t="str">
            <v>037</v>
          </cell>
          <cell r="F163" t="str">
            <v>自治組織</v>
          </cell>
        </row>
        <row r="164">
          <cell r="A164" t="str">
            <v>038</v>
          </cell>
          <cell r="B164" t="str">
            <v>金融國企學會</v>
          </cell>
          <cell r="E164" t="str">
            <v>038</v>
          </cell>
          <cell r="F164" t="str">
            <v>自治組織</v>
          </cell>
        </row>
        <row r="165">
          <cell r="A165" t="str">
            <v>039</v>
          </cell>
          <cell r="B165" t="str">
            <v>資管學會</v>
          </cell>
          <cell r="E165" t="str">
            <v>039</v>
          </cell>
          <cell r="F165" t="str">
            <v>自治組織</v>
          </cell>
        </row>
        <row r="166">
          <cell r="A166" t="str">
            <v>102</v>
          </cell>
          <cell r="B166" t="str">
            <v>醫學學會</v>
          </cell>
          <cell r="E166" t="str">
            <v>102</v>
          </cell>
          <cell r="F166" t="str">
            <v>自治組織</v>
          </cell>
        </row>
        <row r="167">
          <cell r="A167" t="str">
            <v>103</v>
          </cell>
          <cell r="B167" t="str">
            <v>公衛學會</v>
          </cell>
          <cell r="E167" t="str">
            <v>103</v>
          </cell>
          <cell r="F167" t="str">
            <v>自治組織</v>
          </cell>
        </row>
        <row r="168">
          <cell r="A168" t="str">
            <v>104</v>
          </cell>
          <cell r="B168" t="str">
            <v>護理學會</v>
          </cell>
          <cell r="E168" t="str">
            <v>104</v>
          </cell>
          <cell r="F168" t="str">
            <v>自治組織</v>
          </cell>
        </row>
        <row r="169">
          <cell r="A169" t="str">
            <v>114</v>
          </cell>
          <cell r="B169" t="str">
            <v>醫代會</v>
          </cell>
          <cell r="E169" t="str">
            <v>114</v>
          </cell>
          <cell r="F169" t="str">
            <v>自治組織</v>
          </cell>
        </row>
        <row r="170">
          <cell r="A170" t="str">
            <v>122</v>
          </cell>
          <cell r="B170" t="str">
            <v>臨心學會</v>
          </cell>
          <cell r="E170" t="str">
            <v>122</v>
          </cell>
          <cell r="F170" t="str">
            <v>自治組織</v>
          </cell>
        </row>
        <row r="171">
          <cell r="A171" t="str">
            <v>135</v>
          </cell>
          <cell r="B171" t="str">
            <v>職治學會</v>
          </cell>
          <cell r="E171" t="str">
            <v>135</v>
          </cell>
          <cell r="F171" t="str">
            <v>自治組織</v>
          </cell>
        </row>
        <row r="172">
          <cell r="A172" t="str">
            <v>154</v>
          </cell>
          <cell r="B172" t="str">
            <v>呼吸治療學會</v>
          </cell>
          <cell r="E172" t="str">
            <v>154</v>
          </cell>
          <cell r="F172" t="str">
            <v>自治組織</v>
          </cell>
        </row>
        <row r="173">
          <cell r="A173" t="str">
            <v>015</v>
          </cell>
          <cell r="B173" t="str">
            <v>音樂學會</v>
          </cell>
          <cell r="E173" t="str">
            <v>015</v>
          </cell>
          <cell r="F173" t="str">
            <v>自治組織</v>
          </cell>
        </row>
        <row r="174">
          <cell r="A174" t="str">
            <v>016</v>
          </cell>
          <cell r="B174" t="str">
            <v>應美學會</v>
          </cell>
          <cell r="E174" t="str">
            <v>016</v>
          </cell>
          <cell r="F174" t="str">
            <v>自治組織</v>
          </cell>
        </row>
        <row r="175">
          <cell r="A175" t="str">
            <v>105</v>
          </cell>
          <cell r="B175" t="str">
            <v>景觀學會</v>
          </cell>
          <cell r="E175" t="str">
            <v>105</v>
          </cell>
          <cell r="F175" t="str">
            <v>自治組織</v>
          </cell>
        </row>
        <row r="176">
          <cell r="A176" t="str">
            <v>113</v>
          </cell>
          <cell r="B176" t="str">
            <v>藝代會</v>
          </cell>
          <cell r="E176" t="str">
            <v>113</v>
          </cell>
          <cell r="F176" t="str">
            <v>自治組織</v>
          </cell>
        </row>
        <row r="177">
          <cell r="A177" t="str">
            <v>000</v>
          </cell>
          <cell r="B177" t="str">
            <v>課外活動組</v>
          </cell>
          <cell r="E177" t="str">
            <v>000</v>
          </cell>
        </row>
        <row r="178">
          <cell r="A178" t="str">
            <v>001</v>
          </cell>
          <cell r="B178" t="str">
            <v>學生聯合會</v>
          </cell>
          <cell r="E178" t="str">
            <v>001</v>
          </cell>
          <cell r="F178" t="str">
            <v>自治組織</v>
          </cell>
        </row>
        <row r="179">
          <cell r="A179" t="str">
            <v>002</v>
          </cell>
          <cell r="B179" t="str">
            <v>學生議會</v>
          </cell>
          <cell r="E179" t="str">
            <v>002</v>
          </cell>
          <cell r="F179" t="str">
            <v>自治組織</v>
          </cell>
        </row>
        <row r="180">
          <cell r="A180" t="str">
            <v>003</v>
          </cell>
          <cell r="B180" t="str">
            <v>各級會議學生代表</v>
          </cell>
          <cell r="E180" t="str">
            <v>003</v>
          </cell>
          <cell r="F180" t="str">
            <v>自治組織</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專"/>
      <sheetName val="專案"/>
      <sheetName val="對外比賽"/>
      <sheetName val="帶動中小學"/>
      <sheetName val="參照函數"/>
    </sheetNames>
    <sheetDataSet>
      <sheetData sheetId="0" refreshError="1"/>
      <sheetData sheetId="1" refreshError="1"/>
      <sheetData sheetId="2" refreshError="1"/>
      <sheetData sheetId="3" refreshError="1"/>
      <sheetData sheetId="4" refreshError="1">
        <row r="1">
          <cell r="A1" t="str">
            <v>代碼</v>
          </cell>
          <cell r="B1" t="str">
            <v>單位名稱</v>
          </cell>
        </row>
        <row r="2">
          <cell r="A2" t="str">
            <v>000</v>
          </cell>
          <cell r="B2" t="str">
            <v>課外活動組</v>
          </cell>
        </row>
        <row r="3">
          <cell r="A3" t="str">
            <v>001</v>
          </cell>
          <cell r="B3" t="str">
            <v>學生聯合會</v>
          </cell>
        </row>
        <row r="4">
          <cell r="A4" t="str">
            <v>002</v>
          </cell>
          <cell r="B4" t="str">
            <v>學生議會</v>
          </cell>
        </row>
        <row r="5">
          <cell r="A5" t="str">
            <v>003</v>
          </cell>
          <cell r="B5" t="str">
            <v>各級會議學生代表</v>
          </cell>
        </row>
        <row r="6">
          <cell r="A6" t="str">
            <v>004</v>
          </cell>
          <cell r="B6" t="str">
            <v>理工代會</v>
          </cell>
        </row>
        <row r="7">
          <cell r="A7" t="str">
            <v>005</v>
          </cell>
          <cell r="B7" t="str">
            <v>外代會</v>
          </cell>
        </row>
        <row r="8">
          <cell r="A8" t="str">
            <v>006</v>
          </cell>
          <cell r="B8" t="str">
            <v>管代會</v>
          </cell>
        </row>
        <row r="9">
          <cell r="A9" t="str">
            <v>007</v>
          </cell>
          <cell r="B9" t="str">
            <v>法代會</v>
          </cell>
        </row>
        <row r="10">
          <cell r="A10" t="str">
            <v>008</v>
          </cell>
          <cell r="B10" t="str">
            <v>國學會</v>
          </cell>
        </row>
        <row r="11">
          <cell r="A11" t="str">
            <v>009</v>
          </cell>
          <cell r="B11" t="str">
            <v>歷史學會</v>
          </cell>
        </row>
        <row r="12">
          <cell r="A12" t="str">
            <v>010</v>
          </cell>
          <cell r="B12" t="str">
            <v>哲學學會</v>
          </cell>
        </row>
        <row r="13">
          <cell r="A13" t="str">
            <v>011</v>
          </cell>
          <cell r="B13" t="str">
            <v>圖資學會</v>
          </cell>
        </row>
        <row r="14">
          <cell r="A14" t="str">
            <v>012</v>
          </cell>
          <cell r="B14" t="str">
            <v>兒家學會</v>
          </cell>
        </row>
        <row r="15">
          <cell r="A15" t="str">
            <v>013</v>
          </cell>
          <cell r="B15" t="str">
            <v>心理學會</v>
          </cell>
        </row>
        <row r="16">
          <cell r="A16" t="str">
            <v>014</v>
          </cell>
          <cell r="B16" t="str">
            <v>體育學會</v>
          </cell>
        </row>
        <row r="17">
          <cell r="A17" t="str">
            <v>015</v>
          </cell>
          <cell r="B17" t="str">
            <v>音樂學會</v>
          </cell>
        </row>
        <row r="18">
          <cell r="A18" t="str">
            <v>016</v>
          </cell>
          <cell r="B18" t="str">
            <v>應美學會</v>
          </cell>
        </row>
        <row r="19">
          <cell r="A19" t="str">
            <v>017</v>
          </cell>
          <cell r="B19" t="str">
            <v>數學學會</v>
          </cell>
        </row>
        <row r="20">
          <cell r="A20" t="str">
            <v>018</v>
          </cell>
          <cell r="B20" t="str">
            <v>物理學會</v>
          </cell>
        </row>
        <row r="21">
          <cell r="A21" t="str">
            <v>019</v>
          </cell>
          <cell r="B21" t="str">
            <v>化學學會</v>
          </cell>
        </row>
        <row r="22">
          <cell r="A22" t="str">
            <v>020</v>
          </cell>
          <cell r="B22" t="str">
            <v>生科學會</v>
          </cell>
        </row>
        <row r="23">
          <cell r="A23" t="str">
            <v>021</v>
          </cell>
          <cell r="B23" t="str">
            <v>餐旅學會</v>
          </cell>
        </row>
        <row r="24">
          <cell r="A24" t="str">
            <v>022</v>
          </cell>
          <cell r="B24" t="str">
            <v>食科學會</v>
          </cell>
        </row>
        <row r="25">
          <cell r="A25" t="str">
            <v>023</v>
          </cell>
          <cell r="B25" t="str">
            <v>織品學會</v>
          </cell>
        </row>
        <row r="26">
          <cell r="A26" t="str">
            <v>024</v>
          </cell>
          <cell r="B26" t="str">
            <v>電機學會</v>
          </cell>
        </row>
        <row r="27">
          <cell r="A27" t="str">
            <v>025</v>
          </cell>
          <cell r="B27" t="str">
            <v>資工學會</v>
          </cell>
        </row>
        <row r="28">
          <cell r="A28" t="str">
            <v>026</v>
          </cell>
          <cell r="B28" t="str">
            <v>英文學會</v>
          </cell>
        </row>
        <row r="29">
          <cell r="A29" t="str">
            <v>027</v>
          </cell>
          <cell r="B29" t="str">
            <v>德文學會</v>
          </cell>
        </row>
        <row r="30">
          <cell r="A30" t="str">
            <v>028</v>
          </cell>
          <cell r="B30" t="str">
            <v>法文學會</v>
          </cell>
        </row>
        <row r="31">
          <cell r="A31" t="str">
            <v>029</v>
          </cell>
          <cell r="B31" t="str">
            <v>西文學會</v>
          </cell>
        </row>
        <row r="32">
          <cell r="A32" t="str">
            <v>030</v>
          </cell>
          <cell r="B32" t="str">
            <v>日文學會</v>
          </cell>
        </row>
        <row r="33">
          <cell r="A33" t="str">
            <v>031</v>
          </cell>
          <cell r="B33" t="str">
            <v>社會學會</v>
          </cell>
        </row>
        <row r="34">
          <cell r="A34" t="str">
            <v>032</v>
          </cell>
          <cell r="B34" t="str">
            <v>社工學會</v>
          </cell>
        </row>
        <row r="35">
          <cell r="A35" t="str">
            <v>033</v>
          </cell>
          <cell r="B35" t="str">
            <v>經濟學會</v>
          </cell>
        </row>
        <row r="36">
          <cell r="A36" t="str">
            <v>034</v>
          </cell>
          <cell r="B36" t="str">
            <v>法律學會</v>
          </cell>
        </row>
        <row r="37">
          <cell r="A37" t="str">
            <v>035</v>
          </cell>
          <cell r="B37" t="str">
            <v>企管學會</v>
          </cell>
        </row>
        <row r="38">
          <cell r="A38" t="str">
            <v>036</v>
          </cell>
          <cell r="B38" t="str">
            <v>會計學會</v>
          </cell>
        </row>
        <row r="39">
          <cell r="A39" t="str">
            <v>037</v>
          </cell>
          <cell r="B39" t="str">
            <v>統資學會</v>
          </cell>
        </row>
        <row r="40">
          <cell r="A40" t="str">
            <v>038</v>
          </cell>
          <cell r="B40" t="str">
            <v>金融國企學會</v>
          </cell>
        </row>
        <row r="41">
          <cell r="A41" t="str">
            <v>039</v>
          </cell>
          <cell r="B41" t="str">
            <v>資管學會</v>
          </cell>
        </row>
        <row r="42">
          <cell r="A42" t="str">
            <v>040</v>
          </cell>
          <cell r="B42" t="str">
            <v>義文學會</v>
          </cell>
        </row>
        <row r="43">
          <cell r="A43" t="str">
            <v>042</v>
          </cell>
          <cell r="B43" t="str">
            <v>僑生聯誼會</v>
          </cell>
        </row>
        <row r="44">
          <cell r="A44" t="str">
            <v>043</v>
          </cell>
          <cell r="B44" t="str">
            <v>高中校友聯合總會</v>
          </cell>
        </row>
        <row r="45">
          <cell r="A45" t="str">
            <v>047</v>
          </cell>
          <cell r="B45" t="str">
            <v>慢速壘球社</v>
          </cell>
        </row>
        <row r="46">
          <cell r="A46" t="str">
            <v>048</v>
          </cell>
          <cell r="B46" t="str">
            <v>黑水溝社</v>
          </cell>
        </row>
        <row r="47">
          <cell r="A47" t="str">
            <v>049</v>
          </cell>
          <cell r="B47" t="str">
            <v>健言社</v>
          </cell>
        </row>
        <row r="48">
          <cell r="A48" t="str">
            <v>050</v>
          </cell>
          <cell r="B48" t="str">
            <v>大千社</v>
          </cell>
        </row>
        <row r="49">
          <cell r="A49" t="str">
            <v>051</v>
          </cell>
          <cell r="B49" t="str">
            <v>天文社</v>
          </cell>
        </row>
        <row r="50">
          <cell r="A50" t="str">
            <v>052</v>
          </cell>
          <cell r="B50" t="str">
            <v>綠野社</v>
          </cell>
        </row>
        <row r="51">
          <cell r="A51" t="str">
            <v>053</v>
          </cell>
          <cell r="B51" t="str">
            <v>中華醫藥研習社</v>
          </cell>
        </row>
        <row r="52">
          <cell r="A52" t="str">
            <v>054</v>
          </cell>
          <cell r="B52" t="str">
            <v>經濟商管學生會</v>
          </cell>
        </row>
        <row r="53">
          <cell r="A53" t="str">
            <v>055</v>
          </cell>
          <cell r="B53" t="str">
            <v>電腦研習社</v>
          </cell>
        </row>
        <row r="54">
          <cell r="A54" t="str">
            <v>056</v>
          </cell>
          <cell r="B54" t="str">
            <v>占星塔羅社</v>
          </cell>
        </row>
        <row r="55">
          <cell r="A55" t="str">
            <v>058</v>
          </cell>
          <cell r="B55" t="str">
            <v>信望愛社</v>
          </cell>
        </row>
        <row r="56">
          <cell r="A56" t="str">
            <v>059</v>
          </cell>
          <cell r="B56" t="str">
            <v>易學社</v>
          </cell>
        </row>
        <row r="57">
          <cell r="A57" t="str">
            <v>060</v>
          </cell>
          <cell r="B57" t="str">
            <v>轉學生聯誼會</v>
          </cell>
        </row>
        <row r="58">
          <cell r="A58" t="str">
            <v>061</v>
          </cell>
          <cell r="B58" t="str">
            <v>國樂社</v>
          </cell>
        </row>
        <row r="59">
          <cell r="A59" t="str">
            <v>062</v>
          </cell>
          <cell r="B59" t="str">
            <v>合唱團</v>
          </cell>
        </row>
        <row r="60">
          <cell r="A60" t="str">
            <v>063</v>
          </cell>
          <cell r="B60" t="str">
            <v>古典吉他社</v>
          </cell>
        </row>
        <row r="61">
          <cell r="A61" t="str">
            <v>064</v>
          </cell>
          <cell r="B61" t="str">
            <v>中國書畫篆刻學會</v>
          </cell>
        </row>
        <row r="62">
          <cell r="A62" t="str">
            <v>065</v>
          </cell>
          <cell r="B62" t="str">
            <v>布袋戲研習社</v>
          </cell>
        </row>
        <row r="63">
          <cell r="A63" t="str">
            <v>066</v>
          </cell>
          <cell r="B63" t="str">
            <v>攝影社</v>
          </cell>
        </row>
        <row r="64">
          <cell r="A64" t="str">
            <v>067</v>
          </cell>
          <cell r="B64" t="str">
            <v>熱舞社</v>
          </cell>
        </row>
        <row r="65">
          <cell r="A65" t="str">
            <v>068</v>
          </cell>
          <cell r="B65" t="str">
            <v>管弦樂社</v>
          </cell>
        </row>
        <row r="66">
          <cell r="A66" t="str">
            <v>069</v>
          </cell>
          <cell r="B66" t="str">
            <v>口琴社</v>
          </cell>
        </row>
        <row r="67">
          <cell r="A67" t="str">
            <v>070</v>
          </cell>
          <cell r="B67" t="str">
            <v>戲劇社</v>
          </cell>
        </row>
        <row r="68">
          <cell r="A68" t="str">
            <v>071</v>
          </cell>
          <cell r="B68" t="str">
            <v>民謠吉他社</v>
          </cell>
        </row>
        <row r="69">
          <cell r="A69" t="str">
            <v>072</v>
          </cell>
          <cell r="B69" t="str">
            <v>國際標準舞蹈社</v>
          </cell>
        </row>
        <row r="70">
          <cell r="A70" t="str">
            <v>073</v>
          </cell>
          <cell r="B70" t="str">
            <v>電影藝術研究社</v>
          </cell>
        </row>
        <row r="71">
          <cell r="A71" t="str">
            <v>074</v>
          </cell>
          <cell r="B71" t="str">
            <v>搖滾音樂研究社</v>
          </cell>
        </row>
        <row r="72">
          <cell r="A72" t="str">
            <v>075</v>
          </cell>
          <cell r="B72" t="str">
            <v>登山社</v>
          </cell>
        </row>
        <row r="73">
          <cell r="A73" t="str">
            <v>076</v>
          </cell>
          <cell r="B73" t="str">
            <v>野營社</v>
          </cell>
        </row>
        <row r="74">
          <cell r="A74" t="str">
            <v>077</v>
          </cell>
          <cell r="B74" t="str">
            <v>映綠世界舞蹈社</v>
          </cell>
        </row>
        <row r="75">
          <cell r="A75" t="str">
            <v>078</v>
          </cell>
          <cell r="B75" t="str">
            <v>橋藝社</v>
          </cell>
        </row>
        <row r="76">
          <cell r="A76" t="str">
            <v>080</v>
          </cell>
          <cell r="B76" t="str">
            <v>魔術社</v>
          </cell>
        </row>
        <row r="77">
          <cell r="A77" t="str">
            <v>081</v>
          </cell>
          <cell r="B77" t="str">
            <v>廣播演藝社</v>
          </cell>
        </row>
        <row r="78">
          <cell r="A78" t="str">
            <v>082</v>
          </cell>
          <cell r="B78" t="str">
            <v>棋藝社</v>
          </cell>
        </row>
        <row r="79">
          <cell r="A79" t="str">
            <v>083</v>
          </cell>
          <cell r="B79" t="str">
            <v>飲料調製社</v>
          </cell>
        </row>
        <row r="80">
          <cell r="A80" t="str">
            <v>084</v>
          </cell>
          <cell r="B80" t="str">
            <v>國術社</v>
          </cell>
        </row>
        <row r="81">
          <cell r="A81" t="str">
            <v>086</v>
          </cell>
          <cell r="B81" t="str">
            <v>跆拳道社</v>
          </cell>
        </row>
        <row r="82">
          <cell r="A82" t="str">
            <v>087</v>
          </cell>
          <cell r="B82" t="str">
            <v>柔道社</v>
          </cell>
        </row>
        <row r="83">
          <cell r="A83" t="str">
            <v>088</v>
          </cell>
          <cell r="B83" t="str">
            <v>劍道社</v>
          </cell>
        </row>
        <row r="84">
          <cell r="A84" t="str">
            <v>089</v>
          </cell>
          <cell r="B84" t="str">
            <v>擊劍社</v>
          </cell>
        </row>
        <row r="85">
          <cell r="A85" t="str">
            <v>090</v>
          </cell>
          <cell r="B85" t="str">
            <v>羽球社</v>
          </cell>
        </row>
        <row r="86">
          <cell r="A86" t="str">
            <v>091</v>
          </cell>
          <cell r="B86" t="str">
            <v>桌球社</v>
          </cell>
        </row>
        <row r="87">
          <cell r="A87" t="str">
            <v>092</v>
          </cell>
          <cell r="B87" t="str">
            <v>網球社</v>
          </cell>
        </row>
        <row r="88">
          <cell r="A88" t="str">
            <v>093</v>
          </cell>
          <cell r="B88" t="str">
            <v>射箭社</v>
          </cell>
        </row>
        <row r="89">
          <cell r="A89" t="str">
            <v>096</v>
          </cell>
          <cell r="B89" t="str">
            <v>童軍社</v>
          </cell>
        </row>
        <row r="90">
          <cell r="A90" t="str">
            <v>097</v>
          </cell>
          <cell r="B90" t="str">
            <v>同舟共濟服務社</v>
          </cell>
        </row>
        <row r="91">
          <cell r="A91" t="str">
            <v>098</v>
          </cell>
          <cell r="B91" t="str">
            <v>醒新社</v>
          </cell>
        </row>
        <row r="92">
          <cell r="A92" t="str">
            <v>099</v>
          </cell>
          <cell r="B92" t="str">
            <v>淨仁社</v>
          </cell>
        </row>
        <row r="93">
          <cell r="A93" t="str">
            <v>100</v>
          </cell>
          <cell r="B93" t="str">
            <v>急救康輔社</v>
          </cell>
        </row>
        <row r="94">
          <cell r="A94" t="str">
            <v>101</v>
          </cell>
          <cell r="B94" t="str">
            <v>崇德志工服務社</v>
          </cell>
        </row>
        <row r="95">
          <cell r="A95" t="str">
            <v>102</v>
          </cell>
          <cell r="B95" t="str">
            <v>醫學學會</v>
          </cell>
        </row>
        <row r="96">
          <cell r="A96" t="str">
            <v>103</v>
          </cell>
          <cell r="B96" t="str">
            <v>公衛學會</v>
          </cell>
        </row>
        <row r="97">
          <cell r="A97" t="str">
            <v>104</v>
          </cell>
          <cell r="B97" t="str">
            <v>護理學會</v>
          </cell>
        </row>
        <row r="98">
          <cell r="A98" t="str">
            <v>105</v>
          </cell>
          <cell r="B98" t="str">
            <v>景觀學會</v>
          </cell>
        </row>
        <row r="99">
          <cell r="A99" t="str">
            <v>107</v>
          </cell>
          <cell r="B99" t="str">
            <v>達義社</v>
          </cell>
        </row>
        <row r="100">
          <cell r="A100" t="str">
            <v>108</v>
          </cell>
          <cell r="B100" t="str">
            <v>教代會</v>
          </cell>
        </row>
        <row r="101">
          <cell r="A101" t="str">
            <v>109</v>
          </cell>
          <cell r="B101" t="str">
            <v>嚕啦啦社</v>
          </cell>
        </row>
        <row r="102">
          <cell r="A102" t="str">
            <v>110</v>
          </cell>
          <cell r="B102" t="str">
            <v>傳代會</v>
          </cell>
        </row>
        <row r="103">
          <cell r="A103" t="str">
            <v>111</v>
          </cell>
          <cell r="B103" t="str">
            <v>財法學會</v>
          </cell>
        </row>
        <row r="104">
          <cell r="A104" t="str">
            <v>112</v>
          </cell>
          <cell r="B104" t="str">
            <v>文代會</v>
          </cell>
        </row>
        <row r="105">
          <cell r="A105" t="str">
            <v>113</v>
          </cell>
          <cell r="B105" t="str">
            <v>藝代會</v>
          </cell>
        </row>
        <row r="106">
          <cell r="A106" t="str">
            <v>114</v>
          </cell>
          <cell r="B106" t="str">
            <v>醫代會</v>
          </cell>
        </row>
        <row r="107">
          <cell r="A107" t="str">
            <v>115</v>
          </cell>
          <cell r="B107" t="str">
            <v>社代會</v>
          </cell>
        </row>
        <row r="108">
          <cell r="A108" t="str">
            <v>116</v>
          </cell>
          <cell r="B108" t="str">
            <v>基層文化服務社</v>
          </cell>
        </row>
        <row r="109">
          <cell r="A109" t="str">
            <v>117</v>
          </cell>
          <cell r="B109" t="str">
            <v>有氧健身社</v>
          </cell>
        </row>
        <row r="110">
          <cell r="A110" t="str">
            <v>118</v>
          </cell>
          <cell r="B110" t="str">
            <v>同心救生社</v>
          </cell>
        </row>
        <row r="111">
          <cell r="A111" t="str">
            <v>119</v>
          </cell>
          <cell r="B111" t="str">
            <v>足球社</v>
          </cell>
        </row>
        <row r="112">
          <cell r="A112" t="str">
            <v>120</v>
          </cell>
          <cell r="B112" t="str">
            <v>民代會</v>
          </cell>
        </row>
        <row r="113">
          <cell r="A113" t="str">
            <v>121</v>
          </cell>
          <cell r="B113" t="str">
            <v>宗教學會</v>
          </cell>
        </row>
        <row r="114">
          <cell r="A114" t="str">
            <v>122</v>
          </cell>
          <cell r="B114" t="str">
            <v>臨心學會</v>
          </cell>
        </row>
        <row r="115">
          <cell r="A115" t="str">
            <v>123</v>
          </cell>
          <cell r="B115" t="str">
            <v>鋼琴社</v>
          </cell>
        </row>
        <row r="116">
          <cell r="A116" t="str">
            <v>124</v>
          </cell>
          <cell r="B116" t="str">
            <v>數位音樂創作研習社</v>
          </cell>
        </row>
        <row r="117">
          <cell r="A117" t="str">
            <v>126</v>
          </cell>
          <cell r="B117" t="str">
            <v>慈濟青年社</v>
          </cell>
        </row>
        <row r="118">
          <cell r="A118" t="str">
            <v>128</v>
          </cell>
          <cell r="B118" t="str">
            <v>手語社</v>
          </cell>
        </row>
        <row r="119">
          <cell r="A119" t="str">
            <v>129</v>
          </cell>
          <cell r="B119" t="str">
            <v>努瑪社</v>
          </cell>
        </row>
        <row r="120">
          <cell r="A120" t="str">
            <v>130</v>
          </cell>
          <cell r="B120" t="str">
            <v>影傳學會</v>
          </cell>
        </row>
        <row r="121">
          <cell r="A121" t="str">
            <v>131</v>
          </cell>
          <cell r="B121" t="str">
            <v>空手道社</v>
          </cell>
        </row>
        <row r="122">
          <cell r="A122" t="str">
            <v>132</v>
          </cell>
          <cell r="B122" t="str">
            <v>動漫電玩研習社</v>
          </cell>
        </row>
        <row r="123">
          <cell r="A123" t="str">
            <v>133</v>
          </cell>
          <cell r="B123" t="str">
            <v>新傳學會</v>
          </cell>
        </row>
        <row r="124">
          <cell r="A124" t="str">
            <v>134</v>
          </cell>
          <cell r="B124" t="str">
            <v>廣告學會</v>
          </cell>
        </row>
        <row r="125">
          <cell r="A125" t="str">
            <v>135</v>
          </cell>
          <cell r="B125" t="str">
            <v>職治學會</v>
          </cell>
        </row>
        <row r="126">
          <cell r="A126" t="str">
            <v>136</v>
          </cell>
          <cell r="B126" t="str">
            <v>黑輪社</v>
          </cell>
        </row>
        <row r="127">
          <cell r="A127" t="str">
            <v>139</v>
          </cell>
          <cell r="B127" t="str">
            <v>春暉社</v>
          </cell>
        </row>
        <row r="128">
          <cell r="A128" t="str">
            <v>140</v>
          </cell>
          <cell r="B128" t="str">
            <v>學園團契社</v>
          </cell>
        </row>
        <row r="129">
          <cell r="A129" t="str">
            <v>141</v>
          </cell>
          <cell r="B129" t="str">
            <v>禪學社</v>
          </cell>
        </row>
        <row r="130">
          <cell r="A130" t="str">
            <v>142</v>
          </cell>
          <cell r="B130" t="str">
            <v>聖經研究社</v>
          </cell>
        </row>
        <row r="131">
          <cell r="A131" t="str">
            <v>143</v>
          </cell>
          <cell r="B131" t="str">
            <v>國際英語演講社</v>
          </cell>
        </row>
        <row r="132">
          <cell r="A132" t="str">
            <v>145</v>
          </cell>
          <cell r="B132" t="str">
            <v>營養學會</v>
          </cell>
        </row>
        <row r="133">
          <cell r="A133" t="str">
            <v>147</v>
          </cell>
          <cell r="B133" t="str">
            <v>競技啦啦隊</v>
          </cell>
        </row>
        <row r="134">
          <cell r="A134" t="str">
            <v>148</v>
          </cell>
          <cell r="B134" t="str">
            <v>繪本服務學習社</v>
          </cell>
        </row>
        <row r="135">
          <cell r="A135" t="str">
            <v>149</v>
          </cell>
          <cell r="B135" t="str">
            <v>和我們一起環保社</v>
          </cell>
        </row>
        <row r="136">
          <cell r="A136" t="str">
            <v>150</v>
          </cell>
          <cell r="B136" t="str">
            <v>氣球創藝社</v>
          </cell>
        </row>
        <row r="137">
          <cell r="A137" t="str">
            <v>151</v>
          </cell>
          <cell r="B137" t="str">
            <v>肚皮舞社</v>
          </cell>
        </row>
        <row r="138">
          <cell r="A138" t="str">
            <v>152</v>
          </cell>
          <cell r="B138" t="str">
            <v>學士後法律學會</v>
          </cell>
        </row>
        <row r="139">
          <cell r="A139" t="str">
            <v>154</v>
          </cell>
          <cell r="B139" t="str">
            <v>呼吸治療學會</v>
          </cell>
        </row>
        <row r="140">
          <cell r="A140" t="str">
            <v>155</v>
          </cell>
          <cell r="B140" t="str">
            <v>模擬聯合國社</v>
          </cell>
        </row>
        <row r="141">
          <cell r="A141" t="str">
            <v>156</v>
          </cell>
          <cell r="B141" t="str">
            <v>哈客青年社</v>
          </cell>
        </row>
        <row r="142">
          <cell r="A142" t="str">
            <v>157</v>
          </cell>
          <cell r="B142" t="str">
            <v>影片創作社</v>
          </cell>
        </row>
        <row r="143">
          <cell r="A143" t="str">
            <v>159</v>
          </cell>
          <cell r="B143" t="str">
            <v>教育學程學會</v>
          </cell>
        </row>
        <row r="144">
          <cell r="A144" t="str">
            <v>160</v>
          </cell>
          <cell r="B144" t="str">
            <v>龍獅社</v>
          </cell>
        </row>
        <row r="145">
          <cell r="A145">
            <v>161</v>
          </cell>
          <cell r="B145" t="str">
            <v>福智青年社</v>
          </cell>
        </row>
        <row r="146">
          <cell r="A146">
            <v>163</v>
          </cell>
          <cell r="B146" t="str">
            <v>國際菁英學生會</v>
          </cell>
        </row>
        <row r="147">
          <cell r="A147">
            <v>165</v>
          </cell>
          <cell r="B147" t="str">
            <v>傳統戲曲表演研究社</v>
          </cell>
        </row>
        <row r="148">
          <cell r="A148">
            <v>166</v>
          </cell>
          <cell r="B148" t="str">
            <v>合氣道社</v>
          </cell>
        </row>
        <row r="149">
          <cell r="A149">
            <v>167</v>
          </cell>
          <cell r="B149" t="str">
            <v>烏克麗麗社</v>
          </cell>
        </row>
        <row r="150">
          <cell r="A150">
            <v>168</v>
          </cell>
          <cell r="B150" t="str">
            <v>桌上遊戲社</v>
          </cell>
        </row>
        <row r="151">
          <cell r="A151">
            <v>169</v>
          </cell>
          <cell r="B151" t="str">
            <v>歐盟研究社</v>
          </cell>
        </row>
        <row r="152">
          <cell r="A152" t="str">
            <v>217</v>
          </cell>
          <cell r="B152" t="str">
            <v>仁愛服務社</v>
          </cell>
        </row>
        <row r="153">
          <cell r="A153" t="str">
            <v>218</v>
          </cell>
          <cell r="B153" t="str">
            <v>原住民文化服務社</v>
          </cell>
        </row>
        <row r="154">
          <cell r="A154" t="str">
            <v>219</v>
          </cell>
          <cell r="B154" t="str">
            <v>創意巧手社</v>
          </cell>
        </row>
        <row r="155">
          <cell r="A155" t="str">
            <v>223</v>
          </cell>
          <cell r="B155" t="str">
            <v>爵士鋼琴社</v>
          </cell>
        </row>
        <row r="156">
          <cell r="A156" t="str">
            <v>224</v>
          </cell>
          <cell r="B156" t="str">
            <v>哈特現代爵士舞集</v>
          </cell>
        </row>
        <row r="157">
          <cell r="A157" t="str">
            <v>225</v>
          </cell>
          <cell r="B157" t="str">
            <v>進-餐旅學會</v>
          </cell>
        </row>
        <row r="158">
          <cell r="A158" t="str">
            <v>226</v>
          </cell>
          <cell r="B158" t="str">
            <v>進-應美學會</v>
          </cell>
        </row>
        <row r="159">
          <cell r="A159" t="str">
            <v>227</v>
          </cell>
          <cell r="B159" t="str">
            <v>進-宗教學會</v>
          </cell>
        </row>
        <row r="160">
          <cell r="A160" t="str">
            <v>228</v>
          </cell>
          <cell r="B160" t="str">
            <v>進-文創學程學會</v>
          </cell>
        </row>
        <row r="161">
          <cell r="A161" t="str">
            <v>229</v>
          </cell>
          <cell r="B161" t="str">
            <v>光鹽社</v>
          </cell>
        </row>
        <row r="162">
          <cell r="A162" t="str">
            <v>230</v>
          </cell>
          <cell r="B162" t="str">
            <v>進-運管學程學會</v>
          </cell>
        </row>
        <row r="163">
          <cell r="A163" t="str">
            <v>231</v>
          </cell>
          <cell r="B163" t="str">
            <v>進-商管學程學會</v>
          </cell>
        </row>
        <row r="164">
          <cell r="A164" t="str">
            <v>203</v>
          </cell>
          <cell r="B164" t="str">
            <v>進-國學會</v>
          </cell>
        </row>
        <row r="165">
          <cell r="A165" t="str">
            <v>204</v>
          </cell>
          <cell r="B165" t="str">
            <v>進-歷史學會</v>
          </cell>
        </row>
        <row r="166">
          <cell r="A166" t="str">
            <v>205</v>
          </cell>
          <cell r="B166" t="str">
            <v>進-哲學學會</v>
          </cell>
        </row>
        <row r="167">
          <cell r="A167" t="str">
            <v>206</v>
          </cell>
          <cell r="B167" t="str">
            <v>進-大傳學程學會</v>
          </cell>
        </row>
        <row r="168">
          <cell r="A168" t="str">
            <v>207</v>
          </cell>
          <cell r="B168" t="str">
            <v>進-圖資學會</v>
          </cell>
        </row>
        <row r="169">
          <cell r="A169" t="str">
            <v>208</v>
          </cell>
          <cell r="B169" t="str">
            <v>進-英文學會</v>
          </cell>
        </row>
        <row r="170">
          <cell r="A170" t="str">
            <v>209</v>
          </cell>
          <cell r="B170" t="str">
            <v>進-日文學會</v>
          </cell>
        </row>
        <row r="171">
          <cell r="A171" t="str">
            <v>210</v>
          </cell>
          <cell r="B171" t="str">
            <v>進-數學學會</v>
          </cell>
        </row>
        <row r="172">
          <cell r="A172" t="str">
            <v>211</v>
          </cell>
          <cell r="B172" t="str">
            <v>進-法律學會</v>
          </cell>
        </row>
        <row r="173">
          <cell r="A173" t="str">
            <v>212</v>
          </cell>
          <cell r="B173" t="str">
            <v>進-經濟學會</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cell r="E1" t="str">
            <v>代碼</v>
          </cell>
          <cell r="F1" t="str">
            <v>類別</v>
          </cell>
        </row>
        <row r="2">
          <cell r="A2" t="str">
            <v>048</v>
          </cell>
          <cell r="B2" t="str">
            <v>黑水溝社</v>
          </cell>
          <cell r="E2" t="str">
            <v>048</v>
          </cell>
          <cell r="F2" t="str">
            <v>學術性</v>
          </cell>
        </row>
        <row r="3">
          <cell r="A3" t="str">
            <v>049</v>
          </cell>
          <cell r="B3" t="str">
            <v>健言社</v>
          </cell>
          <cell r="E3" t="str">
            <v>049</v>
          </cell>
          <cell r="F3" t="str">
            <v>學術性</v>
          </cell>
        </row>
        <row r="4">
          <cell r="A4" t="str">
            <v>050</v>
          </cell>
          <cell r="B4" t="str">
            <v>大千社</v>
          </cell>
          <cell r="E4" t="str">
            <v>050</v>
          </cell>
          <cell r="F4" t="str">
            <v>學術性</v>
          </cell>
        </row>
        <row r="5">
          <cell r="A5" t="str">
            <v>051</v>
          </cell>
          <cell r="B5" t="str">
            <v>天文社</v>
          </cell>
          <cell r="E5" t="str">
            <v>051</v>
          </cell>
          <cell r="F5" t="str">
            <v>學術性</v>
          </cell>
        </row>
        <row r="6">
          <cell r="A6" t="str">
            <v>052</v>
          </cell>
          <cell r="B6" t="str">
            <v>綠野社</v>
          </cell>
          <cell r="E6" t="str">
            <v>052</v>
          </cell>
          <cell r="F6" t="str">
            <v>學術性</v>
          </cell>
        </row>
        <row r="7">
          <cell r="A7" t="str">
            <v>053</v>
          </cell>
          <cell r="B7" t="str">
            <v>中華醫藥研習社</v>
          </cell>
          <cell r="E7" t="str">
            <v>053</v>
          </cell>
          <cell r="F7" t="str">
            <v>學術性</v>
          </cell>
        </row>
        <row r="8">
          <cell r="A8" t="str">
            <v>054</v>
          </cell>
          <cell r="B8" t="str">
            <v>國際經濟商管學生會</v>
          </cell>
          <cell r="E8" t="str">
            <v>054</v>
          </cell>
          <cell r="F8" t="str">
            <v>學術性</v>
          </cell>
        </row>
        <row r="9">
          <cell r="A9" t="str">
            <v>055</v>
          </cell>
          <cell r="B9" t="str">
            <v>電腦研習社-倒</v>
          </cell>
          <cell r="E9" t="str">
            <v>055</v>
          </cell>
          <cell r="F9" t="str">
            <v>學術性</v>
          </cell>
        </row>
        <row r="10">
          <cell r="A10" t="str">
            <v>056</v>
          </cell>
          <cell r="B10" t="str">
            <v>占星塔羅社</v>
          </cell>
          <cell r="E10" t="str">
            <v>056</v>
          </cell>
          <cell r="F10" t="str">
            <v>學術性</v>
          </cell>
        </row>
        <row r="11">
          <cell r="A11" t="str">
            <v>058</v>
          </cell>
          <cell r="B11" t="str">
            <v>信望愛社</v>
          </cell>
          <cell r="E11" t="str">
            <v>058</v>
          </cell>
          <cell r="F11" t="str">
            <v>學術性</v>
          </cell>
        </row>
        <row r="12">
          <cell r="A12" t="str">
            <v>059</v>
          </cell>
          <cell r="B12" t="str">
            <v>易學社-102倒</v>
          </cell>
          <cell r="E12" t="str">
            <v>059</v>
          </cell>
          <cell r="F12" t="str">
            <v>學術性</v>
          </cell>
        </row>
        <row r="13">
          <cell r="A13" t="str">
            <v>140</v>
          </cell>
          <cell r="B13" t="str">
            <v>學園團契社</v>
          </cell>
          <cell r="E13" t="str">
            <v>140</v>
          </cell>
          <cell r="F13" t="str">
            <v>學術性</v>
          </cell>
        </row>
        <row r="14">
          <cell r="A14" t="str">
            <v>141</v>
          </cell>
          <cell r="B14" t="str">
            <v>禪學社</v>
          </cell>
          <cell r="E14" t="str">
            <v>141</v>
          </cell>
          <cell r="F14" t="str">
            <v>學術性</v>
          </cell>
        </row>
        <row r="15">
          <cell r="A15" t="str">
            <v>142</v>
          </cell>
          <cell r="B15" t="str">
            <v>聖經研究社</v>
          </cell>
          <cell r="E15" t="str">
            <v>142</v>
          </cell>
          <cell r="F15" t="str">
            <v>學術性</v>
          </cell>
        </row>
        <row r="16">
          <cell r="A16" t="str">
            <v>143</v>
          </cell>
          <cell r="B16" t="str">
            <v>國際英語演講社</v>
          </cell>
          <cell r="E16" t="str">
            <v>143</v>
          </cell>
          <cell r="F16" t="str">
            <v>學術性</v>
          </cell>
        </row>
        <row r="17">
          <cell r="A17" t="str">
            <v>155</v>
          </cell>
          <cell r="B17" t="str">
            <v>模擬聯合國社</v>
          </cell>
          <cell r="E17" t="str">
            <v>155</v>
          </cell>
          <cell r="F17" t="str">
            <v>學術性</v>
          </cell>
        </row>
        <row r="18">
          <cell r="A18" t="str">
            <v>159</v>
          </cell>
          <cell r="B18" t="str">
            <v>教育學程學會</v>
          </cell>
          <cell r="E18" t="str">
            <v>159</v>
          </cell>
          <cell r="F18" t="str">
            <v>學術性</v>
          </cell>
        </row>
        <row r="19">
          <cell r="A19" t="str">
            <v>161</v>
          </cell>
          <cell r="B19" t="str">
            <v>福智青年社</v>
          </cell>
          <cell r="E19" t="str">
            <v>161</v>
          </cell>
          <cell r="F19" t="str">
            <v>學術性</v>
          </cell>
        </row>
        <row r="20">
          <cell r="A20" t="str">
            <v>169</v>
          </cell>
          <cell r="B20" t="str">
            <v>歐盟研究社</v>
          </cell>
          <cell r="E20" t="str">
            <v>168</v>
          </cell>
          <cell r="F20" t="str">
            <v>學術性</v>
          </cell>
        </row>
        <row r="21">
          <cell r="A21" t="str">
            <v>174</v>
          </cell>
          <cell r="B21" t="str">
            <v>性別研究社</v>
          </cell>
          <cell r="E21" t="str">
            <v>174</v>
          </cell>
          <cell r="F21" t="str">
            <v>學術性</v>
          </cell>
        </row>
        <row r="22">
          <cell r="A22" t="str">
            <v>229</v>
          </cell>
          <cell r="B22" t="str">
            <v>光鹽社</v>
          </cell>
          <cell r="E22" t="str">
            <v>229</v>
          </cell>
          <cell r="F22" t="str">
            <v>學術性</v>
          </cell>
        </row>
        <row r="23">
          <cell r="A23" t="str">
            <v>042</v>
          </cell>
          <cell r="B23" t="str">
            <v>僑生聯誼會</v>
          </cell>
          <cell r="E23" t="str">
            <v>042</v>
          </cell>
          <cell r="F23" t="str">
            <v>休閒聯誼性</v>
          </cell>
        </row>
        <row r="24">
          <cell r="A24" t="str">
            <v>043</v>
          </cell>
          <cell r="B24" t="str">
            <v>高中校友聯合總會</v>
          </cell>
          <cell r="E24" t="str">
            <v>043</v>
          </cell>
          <cell r="F24" t="str">
            <v>休閒聯誼性</v>
          </cell>
        </row>
        <row r="25">
          <cell r="A25" t="str">
            <v>060</v>
          </cell>
          <cell r="B25" t="str">
            <v>轉學生聯誼會</v>
          </cell>
          <cell r="E25" t="str">
            <v>060</v>
          </cell>
          <cell r="F25" t="str">
            <v>休閒聯誼性</v>
          </cell>
        </row>
        <row r="26">
          <cell r="A26" t="str">
            <v>076</v>
          </cell>
          <cell r="B26" t="str">
            <v>野營社</v>
          </cell>
          <cell r="E26" t="str">
            <v>076</v>
          </cell>
          <cell r="F26" t="str">
            <v>休閒聯誼性</v>
          </cell>
        </row>
        <row r="27">
          <cell r="A27" t="str">
            <v>078</v>
          </cell>
          <cell r="B27" t="str">
            <v>橋藝社</v>
          </cell>
          <cell r="E27" t="str">
            <v>078</v>
          </cell>
          <cell r="F27" t="str">
            <v>休閒聯誼性</v>
          </cell>
        </row>
        <row r="28">
          <cell r="A28" t="str">
            <v>080</v>
          </cell>
          <cell r="B28" t="str">
            <v>魔術社</v>
          </cell>
          <cell r="E28" t="str">
            <v>080</v>
          </cell>
          <cell r="F28" t="str">
            <v>休閒聯誼性</v>
          </cell>
        </row>
        <row r="29">
          <cell r="A29" t="str">
            <v>082</v>
          </cell>
          <cell r="B29" t="str">
            <v>棋藝社</v>
          </cell>
          <cell r="E29" t="str">
            <v>082</v>
          </cell>
          <cell r="F29" t="str">
            <v>休閒聯誼性</v>
          </cell>
        </row>
        <row r="30">
          <cell r="A30" t="str">
            <v>083</v>
          </cell>
          <cell r="B30" t="str">
            <v>飲料調製社</v>
          </cell>
          <cell r="E30" t="str">
            <v>083</v>
          </cell>
          <cell r="F30" t="str">
            <v>休閒聯誼性</v>
          </cell>
        </row>
        <row r="31">
          <cell r="A31" t="str">
            <v>109</v>
          </cell>
          <cell r="B31" t="str">
            <v>嚕啦啦社</v>
          </cell>
          <cell r="E31" t="str">
            <v>109</v>
          </cell>
          <cell r="F31" t="str">
            <v>休閒聯誼性</v>
          </cell>
        </row>
        <row r="32">
          <cell r="A32" t="str">
            <v>129</v>
          </cell>
          <cell r="B32" t="str">
            <v>努瑪社</v>
          </cell>
          <cell r="E32" t="str">
            <v>129</v>
          </cell>
          <cell r="F32" t="str">
            <v>休閒聯誼性</v>
          </cell>
        </row>
        <row r="33">
          <cell r="A33" t="str">
            <v>156</v>
          </cell>
          <cell r="B33" t="str">
            <v>哈客青年社-102倒</v>
          </cell>
          <cell r="E33" t="str">
            <v>156</v>
          </cell>
          <cell r="F33" t="str">
            <v>休閒聯誼性</v>
          </cell>
        </row>
        <row r="34">
          <cell r="A34" t="str">
            <v>168</v>
          </cell>
          <cell r="B34" t="str">
            <v>桌上遊戲社</v>
          </cell>
          <cell r="E34" t="str">
            <v>168</v>
          </cell>
          <cell r="F34" t="str">
            <v>休閒聯誼性</v>
          </cell>
        </row>
        <row r="35">
          <cell r="A35" t="str">
            <v>096</v>
          </cell>
          <cell r="B35" t="str">
            <v>童軍社</v>
          </cell>
          <cell r="E35" t="str">
            <v>096</v>
          </cell>
          <cell r="F35" t="str">
            <v>服務性</v>
          </cell>
        </row>
        <row r="36">
          <cell r="A36" t="str">
            <v>097</v>
          </cell>
          <cell r="B36" t="str">
            <v>同舟共濟服務社</v>
          </cell>
          <cell r="E36" t="str">
            <v>097</v>
          </cell>
          <cell r="F36" t="str">
            <v>服務性</v>
          </cell>
        </row>
        <row r="37">
          <cell r="A37" t="str">
            <v>098</v>
          </cell>
          <cell r="B37" t="str">
            <v>醒新社</v>
          </cell>
          <cell r="E37" t="str">
            <v>098</v>
          </cell>
          <cell r="F37" t="str">
            <v>服務性</v>
          </cell>
        </row>
        <row r="38">
          <cell r="A38" t="str">
            <v>099</v>
          </cell>
          <cell r="B38" t="str">
            <v>淨仁社</v>
          </cell>
          <cell r="E38" t="str">
            <v>099</v>
          </cell>
          <cell r="F38" t="str">
            <v>服務性</v>
          </cell>
        </row>
        <row r="39">
          <cell r="A39" t="str">
            <v>100</v>
          </cell>
          <cell r="B39" t="str">
            <v>急救康輔社</v>
          </cell>
          <cell r="E39" t="str">
            <v>100</v>
          </cell>
          <cell r="F39" t="str">
            <v>服務性</v>
          </cell>
        </row>
        <row r="40">
          <cell r="A40" t="str">
            <v>101</v>
          </cell>
          <cell r="B40" t="str">
            <v>崇德志工服務社</v>
          </cell>
          <cell r="E40" t="str">
            <v>101</v>
          </cell>
          <cell r="F40" t="str">
            <v>服務性</v>
          </cell>
        </row>
        <row r="41">
          <cell r="A41" t="str">
            <v>107</v>
          </cell>
          <cell r="B41" t="str">
            <v>達義社</v>
          </cell>
          <cell r="E41" t="str">
            <v>107</v>
          </cell>
          <cell r="F41" t="str">
            <v>服務性</v>
          </cell>
        </row>
        <row r="42">
          <cell r="A42" t="str">
            <v>116</v>
          </cell>
          <cell r="B42" t="str">
            <v>基層文化服務社</v>
          </cell>
          <cell r="E42" t="str">
            <v>116</v>
          </cell>
          <cell r="F42" t="str">
            <v>服務性</v>
          </cell>
        </row>
        <row r="43">
          <cell r="A43" t="str">
            <v>126</v>
          </cell>
          <cell r="B43" t="str">
            <v>慈濟青年社</v>
          </cell>
          <cell r="E43" t="str">
            <v>126</v>
          </cell>
          <cell r="F43" t="str">
            <v>服務性</v>
          </cell>
        </row>
        <row r="44">
          <cell r="A44" t="str">
            <v>139</v>
          </cell>
          <cell r="B44" t="str">
            <v>春暉社-倒</v>
          </cell>
          <cell r="E44" t="str">
            <v>139</v>
          </cell>
          <cell r="F44" t="str">
            <v>服務性</v>
          </cell>
        </row>
        <row r="45">
          <cell r="A45" t="str">
            <v>148</v>
          </cell>
          <cell r="B45" t="str">
            <v>繪本服務學習社</v>
          </cell>
          <cell r="E45" t="str">
            <v>148</v>
          </cell>
          <cell r="F45" t="str">
            <v>服務性</v>
          </cell>
        </row>
        <row r="46">
          <cell r="A46" t="str">
            <v>149</v>
          </cell>
          <cell r="B46" t="str">
            <v>和我們一起環保社</v>
          </cell>
          <cell r="E46" t="str">
            <v>149</v>
          </cell>
          <cell r="F46" t="str">
            <v>服務性</v>
          </cell>
        </row>
        <row r="47">
          <cell r="A47" t="str">
            <v>163</v>
          </cell>
          <cell r="B47" t="str">
            <v>國際菁英學生會</v>
          </cell>
          <cell r="E47" t="str">
            <v>163</v>
          </cell>
          <cell r="F47" t="str">
            <v>服務性</v>
          </cell>
        </row>
        <row r="48">
          <cell r="A48" t="str">
            <v>217</v>
          </cell>
          <cell r="B48" t="str">
            <v>仁愛服務社</v>
          </cell>
          <cell r="E48" t="str">
            <v>217</v>
          </cell>
          <cell r="F48" t="str">
            <v>服務性</v>
          </cell>
        </row>
        <row r="49">
          <cell r="A49" t="str">
            <v>218</v>
          </cell>
          <cell r="B49" t="str">
            <v>原住民文化服務社-倒</v>
          </cell>
          <cell r="E49" t="str">
            <v>218</v>
          </cell>
          <cell r="F49" t="str">
            <v>服務性</v>
          </cell>
        </row>
        <row r="50">
          <cell r="A50" t="str">
            <v>047</v>
          </cell>
          <cell r="B50" t="str">
            <v>慢速壘球社</v>
          </cell>
          <cell r="E50" t="str">
            <v>047</v>
          </cell>
          <cell r="F50" t="str">
            <v>體能性</v>
          </cell>
        </row>
        <row r="51">
          <cell r="A51" t="str">
            <v>075</v>
          </cell>
          <cell r="B51" t="str">
            <v>登山社</v>
          </cell>
          <cell r="E51" t="str">
            <v>075</v>
          </cell>
          <cell r="F51" t="str">
            <v>體能性</v>
          </cell>
        </row>
        <row r="52">
          <cell r="A52" t="str">
            <v>084</v>
          </cell>
          <cell r="B52" t="str">
            <v>國術社</v>
          </cell>
          <cell r="E52" t="str">
            <v>084</v>
          </cell>
          <cell r="F52" t="str">
            <v>體能性</v>
          </cell>
        </row>
        <row r="53">
          <cell r="A53" t="str">
            <v>086</v>
          </cell>
          <cell r="B53" t="str">
            <v>跆拳道社</v>
          </cell>
          <cell r="E53" t="str">
            <v>086</v>
          </cell>
          <cell r="F53" t="str">
            <v>體能性</v>
          </cell>
        </row>
        <row r="54">
          <cell r="A54" t="str">
            <v>087</v>
          </cell>
          <cell r="B54" t="str">
            <v>柔道社</v>
          </cell>
          <cell r="E54" t="str">
            <v>087</v>
          </cell>
          <cell r="F54" t="str">
            <v>體能性</v>
          </cell>
        </row>
        <row r="55">
          <cell r="A55" t="str">
            <v>088</v>
          </cell>
          <cell r="B55" t="str">
            <v>劍道社</v>
          </cell>
          <cell r="E55" t="str">
            <v>088</v>
          </cell>
          <cell r="F55" t="str">
            <v>體能性</v>
          </cell>
        </row>
        <row r="56">
          <cell r="A56" t="str">
            <v>089</v>
          </cell>
          <cell r="B56" t="str">
            <v>擊劍社</v>
          </cell>
          <cell r="E56" t="str">
            <v>089</v>
          </cell>
          <cell r="F56" t="str">
            <v>體能性</v>
          </cell>
        </row>
        <row r="57">
          <cell r="A57" t="str">
            <v>090</v>
          </cell>
          <cell r="B57" t="str">
            <v>羽球社</v>
          </cell>
          <cell r="E57" t="str">
            <v>090</v>
          </cell>
          <cell r="F57" t="str">
            <v>體能性</v>
          </cell>
        </row>
        <row r="58">
          <cell r="A58" t="str">
            <v>091</v>
          </cell>
          <cell r="B58" t="str">
            <v>桌球社</v>
          </cell>
          <cell r="E58" t="str">
            <v>091</v>
          </cell>
          <cell r="F58" t="str">
            <v>體能性</v>
          </cell>
        </row>
        <row r="59">
          <cell r="A59" t="str">
            <v>092</v>
          </cell>
          <cell r="B59" t="str">
            <v>網球社</v>
          </cell>
          <cell r="E59" t="str">
            <v>092</v>
          </cell>
          <cell r="F59" t="str">
            <v>體能性</v>
          </cell>
        </row>
        <row r="60">
          <cell r="A60" t="str">
            <v>093</v>
          </cell>
          <cell r="B60" t="str">
            <v>射箭社</v>
          </cell>
          <cell r="E60" t="str">
            <v>093</v>
          </cell>
          <cell r="F60" t="str">
            <v>體能性</v>
          </cell>
        </row>
        <row r="61">
          <cell r="A61" t="str">
            <v>117</v>
          </cell>
          <cell r="B61" t="str">
            <v>有氧健身社</v>
          </cell>
          <cell r="E61" t="str">
            <v>117</v>
          </cell>
          <cell r="F61" t="str">
            <v>體能性</v>
          </cell>
        </row>
        <row r="62">
          <cell r="A62" t="str">
            <v>118</v>
          </cell>
          <cell r="B62" t="str">
            <v>同心救生社</v>
          </cell>
          <cell r="E62" t="str">
            <v>118</v>
          </cell>
          <cell r="F62" t="str">
            <v>體能性</v>
          </cell>
        </row>
        <row r="63">
          <cell r="A63" t="str">
            <v>119</v>
          </cell>
          <cell r="B63" t="str">
            <v>足球社</v>
          </cell>
          <cell r="E63" t="str">
            <v>119</v>
          </cell>
          <cell r="F63" t="str">
            <v>體能性</v>
          </cell>
        </row>
        <row r="64">
          <cell r="A64" t="str">
            <v>131</v>
          </cell>
          <cell r="B64" t="str">
            <v>空手道社</v>
          </cell>
          <cell r="E64" t="str">
            <v>131</v>
          </cell>
          <cell r="F64" t="str">
            <v>體能性</v>
          </cell>
        </row>
        <row r="65">
          <cell r="A65" t="str">
            <v>136</v>
          </cell>
          <cell r="B65" t="str">
            <v>黑輪社</v>
          </cell>
          <cell r="E65" t="str">
            <v>136</v>
          </cell>
          <cell r="F65" t="str">
            <v>體能性</v>
          </cell>
        </row>
        <row r="66">
          <cell r="A66" t="str">
            <v>147</v>
          </cell>
          <cell r="B66" t="str">
            <v>競技啦啦隊</v>
          </cell>
          <cell r="E66" t="str">
            <v>147</v>
          </cell>
          <cell r="F66" t="str">
            <v>體能性</v>
          </cell>
        </row>
        <row r="67">
          <cell r="A67" t="str">
            <v>160</v>
          </cell>
          <cell r="B67" t="str">
            <v>龍獅社-102倒</v>
          </cell>
          <cell r="E67" t="str">
            <v>160</v>
          </cell>
          <cell r="F67" t="str">
            <v>體能性</v>
          </cell>
        </row>
        <row r="68">
          <cell r="A68" t="str">
            <v>166</v>
          </cell>
          <cell r="B68" t="str">
            <v>合氣道社</v>
          </cell>
          <cell r="E68" t="str">
            <v>166</v>
          </cell>
          <cell r="F68" t="str">
            <v>體能性</v>
          </cell>
        </row>
        <row r="69">
          <cell r="A69" t="str">
            <v>172</v>
          </cell>
          <cell r="B69" t="str">
            <v>歐洲劍術社</v>
          </cell>
          <cell r="E69" t="str">
            <v>172</v>
          </cell>
          <cell r="F69" t="str">
            <v>體能性</v>
          </cell>
        </row>
        <row r="70">
          <cell r="A70" t="str">
            <v>173</v>
          </cell>
          <cell r="B70" t="str">
            <v>競技飛盤社</v>
          </cell>
          <cell r="E70" t="str">
            <v>173</v>
          </cell>
          <cell r="F70" t="str">
            <v>體能性</v>
          </cell>
        </row>
        <row r="71">
          <cell r="A71" t="str">
            <v>064</v>
          </cell>
          <cell r="B71" t="str">
            <v>書法社</v>
          </cell>
          <cell r="E71" t="str">
            <v>064</v>
          </cell>
          <cell r="F71" t="str">
            <v>藝術性</v>
          </cell>
        </row>
        <row r="72">
          <cell r="A72" t="str">
            <v>065</v>
          </cell>
          <cell r="B72" t="str">
            <v>布袋戲研習社-101倒</v>
          </cell>
          <cell r="E72" t="str">
            <v>065</v>
          </cell>
          <cell r="F72" t="str">
            <v>藝術性</v>
          </cell>
        </row>
        <row r="73">
          <cell r="A73" t="str">
            <v>066</v>
          </cell>
          <cell r="B73" t="str">
            <v>攝影社</v>
          </cell>
          <cell r="E73" t="str">
            <v>066</v>
          </cell>
          <cell r="F73" t="str">
            <v>藝術性</v>
          </cell>
        </row>
        <row r="74">
          <cell r="A74" t="str">
            <v>067</v>
          </cell>
          <cell r="B74" t="str">
            <v>熱舞社</v>
          </cell>
          <cell r="E74" t="str">
            <v>067</v>
          </cell>
          <cell r="F74" t="str">
            <v>藝術性</v>
          </cell>
        </row>
        <row r="75">
          <cell r="A75" t="str">
            <v>070</v>
          </cell>
          <cell r="B75" t="str">
            <v>戲劇社</v>
          </cell>
          <cell r="E75" t="str">
            <v>070</v>
          </cell>
          <cell r="F75" t="str">
            <v>藝術性</v>
          </cell>
        </row>
        <row r="76">
          <cell r="A76" t="str">
            <v>072</v>
          </cell>
          <cell r="B76" t="str">
            <v>國際標準舞蹈社</v>
          </cell>
          <cell r="E76" t="str">
            <v>072</v>
          </cell>
          <cell r="F76" t="str">
            <v>藝術性</v>
          </cell>
        </row>
        <row r="77">
          <cell r="A77" t="str">
            <v>073</v>
          </cell>
          <cell r="B77" t="str">
            <v>電影藝術研究社</v>
          </cell>
          <cell r="E77" t="str">
            <v>073</v>
          </cell>
          <cell r="F77" t="str">
            <v>藝術性</v>
          </cell>
        </row>
        <row r="78">
          <cell r="A78" t="str">
            <v>077</v>
          </cell>
          <cell r="B78" t="str">
            <v>映綠世界舞蹈社</v>
          </cell>
          <cell r="E78" t="str">
            <v>077</v>
          </cell>
          <cell r="F78" t="str">
            <v>藝術性</v>
          </cell>
        </row>
        <row r="79">
          <cell r="A79" t="str">
            <v>081</v>
          </cell>
          <cell r="B79" t="str">
            <v>廣播演藝社</v>
          </cell>
          <cell r="E79" t="str">
            <v>081</v>
          </cell>
          <cell r="F79" t="str">
            <v>藝術性</v>
          </cell>
        </row>
        <row r="80">
          <cell r="A80" t="str">
            <v>128</v>
          </cell>
          <cell r="B80" t="str">
            <v>手語社</v>
          </cell>
          <cell r="E80" t="str">
            <v>128</v>
          </cell>
          <cell r="F80" t="str">
            <v>藝術性</v>
          </cell>
        </row>
        <row r="81">
          <cell r="A81" t="str">
            <v>132</v>
          </cell>
          <cell r="B81" t="str">
            <v>動漫電玩研習社</v>
          </cell>
          <cell r="E81" t="str">
            <v>132</v>
          </cell>
          <cell r="F81" t="str">
            <v>藝術性</v>
          </cell>
        </row>
        <row r="82">
          <cell r="A82" t="str">
            <v>150</v>
          </cell>
          <cell r="B82" t="str">
            <v>氣球創藝社</v>
          </cell>
          <cell r="E82" t="str">
            <v>150</v>
          </cell>
          <cell r="F82" t="str">
            <v>藝術性</v>
          </cell>
        </row>
        <row r="83">
          <cell r="A83" t="str">
            <v>151</v>
          </cell>
          <cell r="B83" t="str">
            <v>肚皮舞社</v>
          </cell>
          <cell r="E83" t="str">
            <v>151</v>
          </cell>
          <cell r="F83" t="str">
            <v>藝術性</v>
          </cell>
        </row>
        <row r="84">
          <cell r="A84" t="str">
            <v>157</v>
          </cell>
          <cell r="B84" t="str">
            <v>影片創作社</v>
          </cell>
          <cell r="E84" t="str">
            <v>157</v>
          </cell>
          <cell r="F84" t="str">
            <v>藝術性</v>
          </cell>
        </row>
        <row r="85">
          <cell r="A85" t="str">
            <v>165</v>
          </cell>
          <cell r="B85" t="str">
            <v>傳統戲曲表演研究社</v>
          </cell>
          <cell r="E85" t="str">
            <v>165</v>
          </cell>
          <cell r="F85" t="str">
            <v>藝術性</v>
          </cell>
        </row>
        <row r="86">
          <cell r="A86" t="str">
            <v>170</v>
          </cell>
          <cell r="B86" t="str">
            <v>彩妝社-103倒</v>
          </cell>
          <cell r="E86" t="str">
            <v>170</v>
          </cell>
          <cell r="F86" t="str">
            <v>藝術性</v>
          </cell>
        </row>
        <row r="87">
          <cell r="A87" t="str">
            <v>171</v>
          </cell>
          <cell r="B87" t="str">
            <v>弓道社</v>
          </cell>
          <cell r="E87" t="str">
            <v>171</v>
          </cell>
          <cell r="F87" t="str">
            <v>藝術性</v>
          </cell>
        </row>
        <row r="88">
          <cell r="A88" t="str">
            <v>219</v>
          </cell>
          <cell r="B88" t="str">
            <v>創意巧手社</v>
          </cell>
          <cell r="E88" t="str">
            <v>219</v>
          </cell>
          <cell r="F88" t="str">
            <v>藝術性</v>
          </cell>
        </row>
        <row r="89">
          <cell r="A89" t="str">
            <v>224</v>
          </cell>
          <cell r="B89" t="str">
            <v>哈特現代爵士舞集</v>
          </cell>
          <cell r="E89" t="str">
            <v>224</v>
          </cell>
          <cell r="F89" t="str">
            <v>藝術性</v>
          </cell>
        </row>
        <row r="90">
          <cell r="A90" t="str">
            <v>061</v>
          </cell>
          <cell r="B90" t="str">
            <v>國樂社</v>
          </cell>
          <cell r="E90" t="str">
            <v>061</v>
          </cell>
          <cell r="F90" t="str">
            <v>音樂性</v>
          </cell>
        </row>
        <row r="91">
          <cell r="A91" t="str">
            <v>062</v>
          </cell>
          <cell r="B91" t="str">
            <v>合唱團</v>
          </cell>
          <cell r="E91" t="str">
            <v>062</v>
          </cell>
          <cell r="F91" t="str">
            <v>音樂性</v>
          </cell>
        </row>
        <row r="92">
          <cell r="A92" t="str">
            <v>063</v>
          </cell>
          <cell r="B92" t="str">
            <v>古典吉他社</v>
          </cell>
          <cell r="E92" t="str">
            <v>063</v>
          </cell>
          <cell r="F92" t="str">
            <v>音樂性</v>
          </cell>
        </row>
        <row r="93">
          <cell r="A93" t="str">
            <v>068</v>
          </cell>
          <cell r="B93" t="str">
            <v>管弦樂社</v>
          </cell>
          <cell r="E93" t="str">
            <v>068</v>
          </cell>
          <cell r="F93" t="str">
            <v>音樂性</v>
          </cell>
        </row>
        <row r="94">
          <cell r="A94" t="str">
            <v>069</v>
          </cell>
          <cell r="B94" t="str">
            <v>口琴社</v>
          </cell>
          <cell r="E94" t="str">
            <v>069</v>
          </cell>
          <cell r="F94" t="str">
            <v>音樂性</v>
          </cell>
        </row>
        <row r="95">
          <cell r="A95" t="str">
            <v>071</v>
          </cell>
          <cell r="B95" t="str">
            <v>民謠吉他社</v>
          </cell>
          <cell r="E95" t="str">
            <v>071</v>
          </cell>
          <cell r="F95" t="str">
            <v>音樂性</v>
          </cell>
        </row>
        <row r="96">
          <cell r="A96" t="str">
            <v>074</v>
          </cell>
          <cell r="B96" t="str">
            <v>搖滾音樂研究社</v>
          </cell>
          <cell r="E96" t="str">
            <v>074</v>
          </cell>
          <cell r="F96" t="str">
            <v>音樂性</v>
          </cell>
        </row>
        <row r="97">
          <cell r="A97" t="str">
            <v>123</v>
          </cell>
          <cell r="B97" t="str">
            <v>鋼琴社</v>
          </cell>
          <cell r="E97" t="str">
            <v>123</v>
          </cell>
          <cell r="F97" t="str">
            <v>音樂性</v>
          </cell>
        </row>
        <row r="98">
          <cell r="A98" t="str">
            <v>124</v>
          </cell>
          <cell r="B98" t="str">
            <v>數位音樂創作研習社</v>
          </cell>
          <cell r="E98" t="str">
            <v>124</v>
          </cell>
          <cell r="F98" t="str">
            <v>音樂性</v>
          </cell>
        </row>
        <row r="99">
          <cell r="A99" t="str">
            <v>167</v>
          </cell>
          <cell r="B99" t="str">
            <v>烏克麗麗社</v>
          </cell>
          <cell r="E99" t="str">
            <v>167</v>
          </cell>
          <cell r="F99" t="str">
            <v>音樂性</v>
          </cell>
        </row>
        <row r="100">
          <cell r="A100" t="str">
            <v>223</v>
          </cell>
          <cell r="B100" t="str">
            <v>爵士鋼琴社</v>
          </cell>
          <cell r="E100" t="str">
            <v>223</v>
          </cell>
          <cell r="F100" t="str">
            <v>音樂性</v>
          </cell>
        </row>
        <row r="101">
          <cell r="A101" t="str">
            <v>008</v>
          </cell>
          <cell r="B101" t="str">
            <v>國學會</v>
          </cell>
          <cell r="E101" t="str">
            <v>008</v>
          </cell>
          <cell r="F101" t="str">
            <v>自治組織</v>
          </cell>
        </row>
        <row r="102">
          <cell r="A102" t="str">
            <v>009</v>
          </cell>
          <cell r="B102" t="str">
            <v>歷史學會</v>
          </cell>
          <cell r="E102" t="str">
            <v>009</v>
          </cell>
          <cell r="F102" t="str">
            <v>自治組織</v>
          </cell>
        </row>
        <row r="103">
          <cell r="A103" t="str">
            <v>010</v>
          </cell>
          <cell r="B103" t="str">
            <v>哲學學會</v>
          </cell>
          <cell r="E103" t="str">
            <v>010</v>
          </cell>
          <cell r="F103" t="str">
            <v>自治組織</v>
          </cell>
        </row>
        <row r="104">
          <cell r="A104" t="str">
            <v>112</v>
          </cell>
          <cell r="B104" t="str">
            <v>文代會</v>
          </cell>
          <cell r="E104" t="str">
            <v>112</v>
          </cell>
          <cell r="F104" t="str">
            <v>自治組織</v>
          </cell>
        </row>
        <row r="105">
          <cell r="A105" t="str">
            <v>005</v>
          </cell>
          <cell r="B105" t="str">
            <v>外代會</v>
          </cell>
          <cell r="E105" t="str">
            <v>005</v>
          </cell>
          <cell r="F105" t="str">
            <v>自治組織</v>
          </cell>
        </row>
        <row r="106">
          <cell r="A106" t="str">
            <v>026</v>
          </cell>
          <cell r="B106" t="str">
            <v>英文學會</v>
          </cell>
          <cell r="E106" t="str">
            <v>026</v>
          </cell>
          <cell r="F106" t="str">
            <v>自治組織</v>
          </cell>
        </row>
        <row r="107">
          <cell r="A107" t="str">
            <v>027</v>
          </cell>
          <cell r="B107" t="str">
            <v>德語學會</v>
          </cell>
          <cell r="E107" t="str">
            <v>027</v>
          </cell>
          <cell r="F107" t="str">
            <v>自治組織</v>
          </cell>
        </row>
        <row r="108">
          <cell r="A108" t="str">
            <v>028</v>
          </cell>
          <cell r="B108" t="str">
            <v>法文學會</v>
          </cell>
          <cell r="E108" t="str">
            <v>028</v>
          </cell>
          <cell r="F108" t="str">
            <v>自治組織</v>
          </cell>
        </row>
        <row r="109">
          <cell r="A109" t="str">
            <v>029</v>
          </cell>
          <cell r="B109" t="str">
            <v>西文學會</v>
          </cell>
          <cell r="E109" t="str">
            <v>029</v>
          </cell>
          <cell r="F109" t="str">
            <v>自治組織</v>
          </cell>
        </row>
        <row r="110">
          <cell r="A110" t="str">
            <v>030</v>
          </cell>
          <cell r="B110" t="str">
            <v>日文學會</v>
          </cell>
          <cell r="E110" t="str">
            <v>030</v>
          </cell>
          <cell r="F110" t="str">
            <v>自治組織</v>
          </cell>
        </row>
        <row r="111">
          <cell r="A111" t="str">
            <v>040</v>
          </cell>
          <cell r="B111" t="str">
            <v>義文學會</v>
          </cell>
          <cell r="E111" t="str">
            <v>040</v>
          </cell>
          <cell r="F111" t="str">
            <v>自治組織</v>
          </cell>
        </row>
        <row r="112">
          <cell r="A112" t="str">
            <v>012</v>
          </cell>
          <cell r="B112" t="str">
            <v>兒家學會</v>
          </cell>
          <cell r="E112" t="str">
            <v>012</v>
          </cell>
          <cell r="F112" t="str">
            <v>自治組織</v>
          </cell>
        </row>
        <row r="113">
          <cell r="A113" t="str">
            <v>021</v>
          </cell>
          <cell r="B113" t="str">
            <v>餐旅學會</v>
          </cell>
          <cell r="E113" t="str">
            <v>021</v>
          </cell>
          <cell r="F113" t="str">
            <v>自治組織</v>
          </cell>
        </row>
        <row r="114">
          <cell r="A114" t="str">
            <v>022</v>
          </cell>
          <cell r="B114" t="str">
            <v>食科學會</v>
          </cell>
          <cell r="E114" t="str">
            <v>022</v>
          </cell>
          <cell r="F114" t="str">
            <v>自治組織</v>
          </cell>
        </row>
        <row r="115">
          <cell r="A115" t="str">
            <v>023</v>
          </cell>
          <cell r="B115" t="str">
            <v>織品學會</v>
          </cell>
          <cell r="E115" t="str">
            <v>023</v>
          </cell>
          <cell r="F115" t="str">
            <v>自治組織</v>
          </cell>
        </row>
        <row r="116">
          <cell r="A116" t="str">
            <v>120</v>
          </cell>
          <cell r="B116" t="str">
            <v>民代會</v>
          </cell>
          <cell r="E116" t="str">
            <v>120</v>
          </cell>
          <cell r="F116" t="str">
            <v>自治組織</v>
          </cell>
        </row>
        <row r="117">
          <cell r="A117" t="str">
            <v>145</v>
          </cell>
          <cell r="B117" t="str">
            <v>營養學會</v>
          </cell>
          <cell r="E117" t="str">
            <v>145</v>
          </cell>
          <cell r="F117" t="str">
            <v>自治組織</v>
          </cell>
        </row>
        <row r="118">
          <cell r="A118" t="str">
            <v>007</v>
          </cell>
          <cell r="B118" t="str">
            <v>法代會</v>
          </cell>
          <cell r="E118" t="str">
            <v>007</v>
          </cell>
          <cell r="F118" t="str">
            <v>自治組織</v>
          </cell>
        </row>
        <row r="119">
          <cell r="A119" t="str">
            <v>034</v>
          </cell>
          <cell r="B119" t="str">
            <v>法律學會</v>
          </cell>
          <cell r="E119" t="str">
            <v>034</v>
          </cell>
          <cell r="F119" t="str">
            <v>自治組織</v>
          </cell>
        </row>
        <row r="120">
          <cell r="A120" t="str">
            <v>111</v>
          </cell>
          <cell r="B120" t="str">
            <v>財法學會</v>
          </cell>
          <cell r="E120" t="str">
            <v>111</v>
          </cell>
          <cell r="F120" t="str">
            <v>自治組織</v>
          </cell>
        </row>
        <row r="121">
          <cell r="A121" t="str">
            <v>152</v>
          </cell>
          <cell r="B121" t="str">
            <v>學士後法律學會</v>
          </cell>
          <cell r="E121" t="str">
            <v>152</v>
          </cell>
          <cell r="F121" t="str">
            <v>自治組織</v>
          </cell>
        </row>
        <row r="122">
          <cell r="A122" t="str">
            <v>013</v>
          </cell>
          <cell r="B122" t="str">
            <v>心理學會</v>
          </cell>
          <cell r="E122" t="str">
            <v>013</v>
          </cell>
          <cell r="F122" t="str">
            <v>自治組織</v>
          </cell>
        </row>
        <row r="123">
          <cell r="A123" t="str">
            <v>031</v>
          </cell>
          <cell r="B123" t="str">
            <v>社會學會</v>
          </cell>
          <cell r="E123" t="str">
            <v>031</v>
          </cell>
          <cell r="F123" t="str">
            <v>自治組織</v>
          </cell>
        </row>
        <row r="124">
          <cell r="A124" t="str">
            <v>032</v>
          </cell>
          <cell r="B124" t="str">
            <v>社工學會</v>
          </cell>
          <cell r="E124" t="str">
            <v>032</v>
          </cell>
          <cell r="F124" t="str">
            <v>自治組織</v>
          </cell>
        </row>
        <row r="125">
          <cell r="A125" t="str">
            <v>033</v>
          </cell>
          <cell r="B125" t="str">
            <v>經濟學會</v>
          </cell>
          <cell r="E125" t="str">
            <v>033</v>
          </cell>
          <cell r="F125" t="str">
            <v>自治組織</v>
          </cell>
        </row>
        <row r="126">
          <cell r="A126" t="str">
            <v>115</v>
          </cell>
          <cell r="B126" t="str">
            <v>社科代會</v>
          </cell>
          <cell r="E126" t="str">
            <v>115</v>
          </cell>
          <cell r="F126" t="str">
            <v>自治組織</v>
          </cell>
        </row>
        <row r="127">
          <cell r="A127" t="str">
            <v>121</v>
          </cell>
          <cell r="B127" t="str">
            <v>宗教學會</v>
          </cell>
          <cell r="E127" t="str">
            <v>121</v>
          </cell>
          <cell r="F127" t="str">
            <v>自治組織</v>
          </cell>
        </row>
        <row r="128">
          <cell r="A128" t="str">
            <v>011</v>
          </cell>
          <cell r="B128" t="str">
            <v>圖資學會</v>
          </cell>
          <cell r="E128" t="str">
            <v>011</v>
          </cell>
          <cell r="F128" t="str">
            <v>自治組織</v>
          </cell>
        </row>
        <row r="129">
          <cell r="A129" t="str">
            <v>014</v>
          </cell>
          <cell r="B129" t="str">
            <v>體育學會</v>
          </cell>
          <cell r="E129" t="str">
            <v>014</v>
          </cell>
          <cell r="F129" t="str">
            <v>自治組織</v>
          </cell>
        </row>
        <row r="130">
          <cell r="A130" t="str">
            <v>108</v>
          </cell>
          <cell r="B130" t="str">
            <v>教代會</v>
          </cell>
          <cell r="E130" t="str">
            <v>108</v>
          </cell>
          <cell r="F130" t="str">
            <v>自治組織</v>
          </cell>
        </row>
        <row r="131">
          <cell r="A131" t="str">
            <v>004</v>
          </cell>
          <cell r="B131" t="str">
            <v>理工代會</v>
          </cell>
          <cell r="E131" t="str">
            <v>004</v>
          </cell>
          <cell r="F131" t="str">
            <v>自治組織</v>
          </cell>
        </row>
        <row r="132">
          <cell r="A132" t="str">
            <v>017</v>
          </cell>
          <cell r="B132" t="str">
            <v>數學學會</v>
          </cell>
          <cell r="E132" t="str">
            <v>017</v>
          </cell>
          <cell r="F132" t="str">
            <v>自治組織</v>
          </cell>
        </row>
        <row r="133">
          <cell r="A133" t="str">
            <v>018</v>
          </cell>
          <cell r="B133" t="str">
            <v>物理學會</v>
          </cell>
          <cell r="E133" t="str">
            <v>018</v>
          </cell>
          <cell r="F133" t="str">
            <v>自治組織</v>
          </cell>
        </row>
        <row r="134">
          <cell r="A134" t="str">
            <v>019</v>
          </cell>
          <cell r="B134" t="str">
            <v>化學學會</v>
          </cell>
          <cell r="E134" t="str">
            <v>019</v>
          </cell>
          <cell r="F134" t="str">
            <v>自治組織</v>
          </cell>
        </row>
        <row r="135">
          <cell r="A135" t="str">
            <v>020</v>
          </cell>
          <cell r="B135" t="str">
            <v>生科學會</v>
          </cell>
          <cell r="E135" t="str">
            <v>020</v>
          </cell>
          <cell r="F135" t="str">
            <v>自治組織</v>
          </cell>
        </row>
        <row r="136">
          <cell r="A136" t="str">
            <v>024</v>
          </cell>
          <cell r="B136" t="str">
            <v>電機學會</v>
          </cell>
          <cell r="E136" t="str">
            <v>024</v>
          </cell>
          <cell r="F136" t="str">
            <v>自治組織</v>
          </cell>
        </row>
        <row r="137">
          <cell r="A137" t="str">
            <v>025</v>
          </cell>
          <cell r="B137" t="str">
            <v>資工學會</v>
          </cell>
          <cell r="E137" t="str">
            <v>025</v>
          </cell>
          <cell r="F137" t="str">
            <v>自治組織</v>
          </cell>
        </row>
        <row r="138">
          <cell r="A138" t="str">
            <v>202</v>
          </cell>
          <cell r="B138" t="str">
            <v>進-學代會</v>
          </cell>
          <cell r="E138" t="str">
            <v>202</v>
          </cell>
          <cell r="F138" t="str">
            <v>自治組織</v>
          </cell>
        </row>
        <row r="139">
          <cell r="A139" t="str">
            <v>203</v>
          </cell>
          <cell r="B139" t="str">
            <v>進-國學會</v>
          </cell>
          <cell r="E139" t="str">
            <v>203</v>
          </cell>
          <cell r="F139" t="str">
            <v>自治組織</v>
          </cell>
        </row>
        <row r="140">
          <cell r="A140" t="str">
            <v>204</v>
          </cell>
          <cell r="B140" t="str">
            <v>進-歷史學會</v>
          </cell>
          <cell r="E140" t="str">
            <v>204</v>
          </cell>
          <cell r="F140" t="str">
            <v>自治組織</v>
          </cell>
        </row>
        <row r="141">
          <cell r="A141" t="str">
            <v>205</v>
          </cell>
          <cell r="B141" t="str">
            <v>進-哲學學會</v>
          </cell>
          <cell r="E141" t="str">
            <v>205</v>
          </cell>
          <cell r="F141" t="str">
            <v>自治組織</v>
          </cell>
        </row>
        <row r="142">
          <cell r="A142" t="str">
            <v>206</v>
          </cell>
          <cell r="B142" t="str">
            <v>進-大傳學程學會</v>
          </cell>
          <cell r="E142" t="str">
            <v>206</v>
          </cell>
          <cell r="F142" t="str">
            <v>自治組織</v>
          </cell>
        </row>
        <row r="143">
          <cell r="A143" t="str">
            <v>207</v>
          </cell>
          <cell r="B143" t="str">
            <v>進-圖資學會</v>
          </cell>
          <cell r="E143" t="str">
            <v>207</v>
          </cell>
          <cell r="F143" t="str">
            <v>自治組織</v>
          </cell>
        </row>
        <row r="144">
          <cell r="A144" t="str">
            <v>208</v>
          </cell>
          <cell r="B144" t="str">
            <v>進-英文學會</v>
          </cell>
          <cell r="E144" t="str">
            <v>208</v>
          </cell>
          <cell r="F144" t="str">
            <v>自治組織</v>
          </cell>
        </row>
        <row r="145">
          <cell r="A145" t="str">
            <v>209</v>
          </cell>
          <cell r="B145" t="str">
            <v>進-日文學會</v>
          </cell>
          <cell r="E145" t="str">
            <v>209</v>
          </cell>
          <cell r="F145" t="str">
            <v>自治組織</v>
          </cell>
        </row>
        <row r="146">
          <cell r="A146" t="str">
            <v>210</v>
          </cell>
          <cell r="B146" t="str">
            <v>進-數學學會</v>
          </cell>
          <cell r="E146" t="str">
            <v>210</v>
          </cell>
          <cell r="F146" t="str">
            <v>自治組織</v>
          </cell>
        </row>
        <row r="147">
          <cell r="A147" t="str">
            <v>211</v>
          </cell>
          <cell r="B147" t="str">
            <v>進-法律學會</v>
          </cell>
          <cell r="E147" t="str">
            <v>211</v>
          </cell>
          <cell r="F147" t="str">
            <v>自治組織</v>
          </cell>
        </row>
        <row r="148">
          <cell r="A148" t="str">
            <v>212</v>
          </cell>
          <cell r="B148" t="str">
            <v>進-經濟學會</v>
          </cell>
          <cell r="E148" t="str">
            <v>212</v>
          </cell>
          <cell r="F148" t="str">
            <v>自治組織</v>
          </cell>
        </row>
        <row r="149">
          <cell r="A149" t="str">
            <v>225</v>
          </cell>
          <cell r="B149" t="str">
            <v>進-餐旅學會</v>
          </cell>
          <cell r="E149" t="str">
            <v>225</v>
          </cell>
          <cell r="F149" t="str">
            <v>自治組織</v>
          </cell>
        </row>
        <row r="150">
          <cell r="A150" t="str">
            <v>226</v>
          </cell>
          <cell r="B150" t="str">
            <v>進-應美學會</v>
          </cell>
          <cell r="E150" t="str">
            <v>226</v>
          </cell>
          <cell r="F150" t="str">
            <v>自治組織</v>
          </cell>
        </row>
        <row r="151">
          <cell r="A151" t="str">
            <v>227</v>
          </cell>
          <cell r="B151" t="str">
            <v>進-宗教學會</v>
          </cell>
          <cell r="E151" t="str">
            <v>227</v>
          </cell>
          <cell r="F151" t="str">
            <v>自治組織</v>
          </cell>
        </row>
        <row r="152">
          <cell r="A152" t="str">
            <v>228</v>
          </cell>
          <cell r="B152" t="str">
            <v>進-文創學程學會</v>
          </cell>
          <cell r="E152" t="str">
            <v>228</v>
          </cell>
          <cell r="F152" t="str">
            <v>自治組織</v>
          </cell>
        </row>
        <row r="153">
          <cell r="A153" t="str">
            <v>230</v>
          </cell>
          <cell r="B153" t="str">
            <v>進-運管學程學會</v>
          </cell>
          <cell r="E153" t="str">
            <v>230</v>
          </cell>
          <cell r="F153" t="str">
            <v>自治組織</v>
          </cell>
        </row>
        <row r="154">
          <cell r="A154" t="str">
            <v>231</v>
          </cell>
          <cell r="B154" t="str">
            <v>進-商管學程學會</v>
          </cell>
          <cell r="E154" t="str">
            <v>231</v>
          </cell>
          <cell r="F154" t="str">
            <v>自治組織</v>
          </cell>
        </row>
        <row r="155">
          <cell r="A155" t="str">
            <v>232</v>
          </cell>
          <cell r="B155" t="str">
            <v>進-軟創學程學會</v>
          </cell>
          <cell r="E155" t="str">
            <v>232</v>
          </cell>
          <cell r="F155" t="str">
            <v>自治組織</v>
          </cell>
        </row>
        <row r="156">
          <cell r="A156" t="str">
            <v>110</v>
          </cell>
          <cell r="B156" t="str">
            <v>傳代會</v>
          </cell>
          <cell r="E156" t="str">
            <v>110</v>
          </cell>
          <cell r="F156" t="str">
            <v>自治組織</v>
          </cell>
        </row>
        <row r="157">
          <cell r="A157" t="str">
            <v>130</v>
          </cell>
          <cell r="B157" t="str">
            <v>影傳學會</v>
          </cell>
          <cell r="E157" t="str">
            <v>130</v>
          </cell>
          <cell r="F157" t="str">
            <v>自治組織</v>
          </cell>
        </row>
        <row r="158">
          <cell r="A158" t="str">
            <v>133</v>
          </cell>
          <cell r="B158" t="str">
            <v>新傳學會</v>
          </cell>
          <cell r="E158" t="str">
            <v>133</v>
          </cell>
          <cell r="F158" t="str">
            <v>自治組織</v>
          </cell>
        </row>
        <row r="159">
          <cell r="A159" t="str">
            <v>134</v>
          </cell>
          <cell r="B159" t="str">
            <v>廣告學會</v>
          </cell>
          <cell r="E159" t="str">
            <v>134</v>
          </cell>
          <cell r="F159" t="str">
            <v>自治組織</v>
          </cell>
        </row>
        <row r="160">
          <cell r="A160" t="str">
            <v>006</v>
          </cell>
          <cell r="B160" t="str">
            <v>管代會</v>
          </cell>
          <cell r="E160" t="str">
            <v>006</v>
          </cell>
          <cell r="F160" t="str">
            <v>自治組織</v>
          </cell>
        </row>
        <row r="161">
          <cell r="A161" t="str">
            <v>035</v>
          </cell>
          <cell r="B161" t="str">
            <v>企管學會</v>
          </cell>
          <cell r="E161" t="str">
            <v>035</v>
          </cell>
          <cell r="F161" t="str">
            <v>自治組織</v>
          </cell>
        </row>
        <row r="162">
          <cell r="A162" t="str">
            <v>036</v>
          </cell>
          <cell r="B162" t="str">
            <v>會計學會</v>
          </cell>
          <cell r="E162" t="str">
            <v>036</v>
          </cell>
          <cell r="F162" t="str">
            <v>自治組織</v>
          </cell>
        </row>
        <row r="163">
          <cell r="A163" t="str">
            <v>037</v>
          </cell>
          <cell r="B163" t="str">
            <v>統資學會</v>
          </cell>
          <cell r="E163" t="str">
            <v>037</v>
          </cell>
          <cell r="F163" t="str">
            <v>自治組織</v>
          </cell>
        </row>
        <row r="164">
          <cell r="A164" t="str">
            <v>038</v>
          </cell>
          <cell r="B164" t="str">
            <v>金融國企學會</v>
          </cell>
          <cell r="E164" t="str">
            <v>038</v>
          </cell>
          <cell r="F164" t="str">
            <v>自治組織</v>
          </cell>
        </row>
        <row r="165">
          <cell r="A165" t="str">
            <v>039</v>
          </cell>
          <cell r="B165" t="str">
            <v>資管學會</v>
          </cell>
          <cell r="E165" t="str">
            <v>039</v>
          </cell>
          <cell r="F165" t="str">
            <v>自治組織</v>
          </cell>
        </row>
        <row r="166">
          <cell r="A166" t="str">
            <v>102</v>
          </cell>
          <cell r="B166" t="str">
            <v>醫學學會</v>
          </cell>
          <cell r="E166" t="str">
            <v>102</v>
          </cell>
          <cell r="F166" t="str">
            <v>自治組織</v>
          </cell>
        </row>
        <row r="167">
          <cell r="A167" t="str">
            <v>103</v>
          </cell>
          <cell r="B167" t="str">
            <v>公衛學會</v>
          </cell>
          <cell r="E167" t="str">
            <v>103</v>
          </cell>
          <cell r="F167" t="str">
            <v>自治組織</v>
          </cell>
        </row>
        <row r="168">
          <cell r="A168" t="str">
            <v>104</v>
          </cell>
          <cell r="B168" t="str">
            <v>護理學會</v>
          </cell>
          <cell r="E168" t="str">
            <v>104</v>
          </cell>
          <cell r="F168" t="str">
            <v>自治組織</v>
          </cell>
        </row>
        <row r="169">
          <cell r="A169" t="str">
            <v>114</v>
          </cell>
          <cell r="B169" t="str">
            <v>醫代會</v>
          </cell>
          <cell r="E169" t="str">
            <v>114</v>
          </cell>
          <cell r="F169" t="str">
            <v>自治組織</v>
          </cell>
        </row>
        <row r="170">
          <cell r="A170" t="str">
            <v>122</v>
          </cell>
          <cell r="B170" t="str">
            <v>臨心學會</v>
          </cell>
          <cell r="E170" t="str">
            <v>122</v>
          </cell>
          <cell r="F170" t="str">
            <v>自治組織</v>
          </cell>
        </row>
        <row r="171">
          <cell r="A171" t="str">
            <v>135</v>
          </cell>
          <cell r="B171" t="str">
            <v>職治學會</v>
          </cell>
          <cell r="E171" t="str">
            <v>135</v>
          </cell>
          <cell r="F171" t="str">
            <v>自治組織</v>
          </cell>
        </row>
        <row r="172">
          <cell r="A172" t="str">
            <v>154</v>
          </cell>
          <cell r="B172" t="str">
            <v>呼吸治療學會</v>
          </cell>
          <cell r="E172" t="str">
            <v>154</v>
          </cell>
          <cell r="F172" t="str">
            <v>自治組織</v>
          </cell>
        </row>
        <row r="173">
          <cell r="A173" t="str">
            <v>015</v>
          </cell>
          <cell r="B173" t="str">
            <v>音樂學會</v>
          </cell>
          <cell r="E173" t="str">
            <v>015</v>
          </cell>
          <cell r="F173" t="str">
            <v>自治組織</v>
          </cell>
        </row>
        <row r="174">
          <cell r="A174" t="str">
            <v>016</v>
          </cell>
          <cell r="B174" t="str">
            <v>應美學會</v>
          </cell>
          <cell r="E174" t="str">
            <v>016</v>
          </cell>
          <cell r="F174" t="str">
            <v>自治組織</v>
          </cell>
        </row>
        <row r="175">
          <cell r="A175" t="str">
            <v>105</v>
          </cell>
          <cell r="B175" t="str">
            <v>景觀學會</v>
          </cell>
          <cell r="E175" t="str">
            <v>105</v>
          </cell>
          <cell r="F175" t="str">
            <v>自治組織</v>
          </cell>
        </row>
        <row r="176">
          <cell r="A176" t="str">
            <v>113</v>
          </cell>
          <cell r="B176" t="str">
            <v>藝代會</v>
          </cell>
          <cell r="E176" t="str">
            <v>113</v>
          </cell>
          <cell r="F176" t="str">
            <v>自治組織</v>
          </cell>
        </row>
        <row r="177">
          <cell r="A177" t="str">
            <v>000</v>
          </cell>
          <cell r="B177" t="str">
            <v>課外活動組</v>
          </cell>
          <cell r="E177" t="str">
            <v>000</v>
          </cell>
        </row>
        <row r="178">
          <cell r="A178" t="str">
            <v>001</v>
          </cell>
          <cell r="B178" t="str">
            <v>學生聯合會</v>
          </cell>
          <cell r="E178" t="str">
            <v>001</v>
          </cell>
          <cell r="F178" t="str">
            <v>自治組織</v>
          </cell>
        </row>
        <row r="179">
          <cell r="A179" t="str">
            <v>002</v>
          </cell>
          <cell r="B179" t="str">
            <v>學生議會</v>
          </cell>
          <cell r="E179" t="str">
            <v>002</v>
          </cell>
          <cell r="F179" t="str">
            <v>自治組織</v>
          </cell>
        </row>
        <row r="180">
          <cell r="A180" t="str">
            <v>003</v>
          </cell>
          <cell r="B180" t="str">
            <v>各級會議學生代表</v>
          </cell>
          <cell r="E180" t="str">
            <v>003</v>
          </cell>
          <cell r="F180" t="str">
            <v>自治組織</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學會"/>
      <sheetName val="參照函數"/>
    </sheetNames>
    <sheetDataSet>
      <sheetData sheetId="0" refreshError="1"/>
      <sheetData sheetId="1" refreshError="1"/>
      <sheetData sheetId="2" refreshError="1"/>
      <sheetData sheetId="3" refreshError="1"/>
      <sheetData sheetId="4" refreshError="1"/>
      <sheetData sheetId="5" refreshError="1"/>
      <sheetData sheetId="6"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sheetData sheetId="1"/>
      <sheetData sheetId="2"/>
      <sheetData sheetId="3"/>
      <sheetData sheetId="4"/>
      <sheetData sheetId="5">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 val="Sheet1"/>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row r="1">
          <cell r="A1" t="str">
            <v>代碼</v>
          </cell>
          <cell r="B1" t="str">
            <v>單位名稱</v>
          </cell>
          <cell r="E1" t="str">
            <v>代碼</v>
          </cell>
          <cell r="F1" t="str">
            <v>類別</v>
          </cell>
        </row>
        <row r="2">
          <cell r="A2" t="str">
            <v>048</v>
          </cell>
          <cell r="B2" t="str">
            <v>黑水溝社</v>
          </cell>
          <cell r="E2" t="str">
            <v>048</v>
          </cell>
          <cell r="F2" t="str">
            <v>學術性</v>
          </cell>
        </row>
        <row r="3">
          <cell r="A3" t="str">
            <v>049</v>
          </cell>
          <cell r="B3" t="str">
            <v>健言社</v>
          </cell>
          <cell r="E3" t="str">
            <v>049</v>
          </cell>
          <cell r="F3" t="str">
            <v>學術性</v>
          </cell>
        </row>
        <row r="4">
          <cell r="A4" t="str">
            <v>050</v>
          </cell>
          <cell r="B4" t="str">
            <v>大千社</v>
          </cell>
          <cell r="E4" t="str">
            <v>050</v>
          </cell>
          <cell r="F4" t="str">
            <v>學術性</v>
          </cell>
        </row>
        <row r="5">
          <cell r="A5" t="str">
            <v>051</v>
          </cell>
          <cell r="B5" t="str">
            <v>天文社</v>
          </cell>
          <cell r="E5" t="str">
            <v>051</v>
          </cell>
          <cell r="F5" t="str">
            <v>學術性</v>
          </cell>
        </row>
        <row r="6">
          <cell r="A6" t="str">
            <v>052</v>
          </cell>
          <cell r="B6" t="str">
            <v>綠野社</v>
          </cell>
          <cell r="E6" t="str">
            <v>052</v>
          </cell>
          <cell r="F6" t="str">
            <v>學術性</v>
          </cell>
        </row>
        <row r="7">
          <cell r="A7" t="str">
            <v>053</v>
          </cell>
          <cell r="B7" t="str">
            <v>中華醫藥研習社</v>
          </cell>
          <cell r="E7" t="str">
            <v>053</v>
          </cell>
          <cell r="F7" t="str">
            <v>學術性</v>
          </cell>
        </row>
        <row r="8">
          <cell r="A8" t="str">
            <v>054</v>
          </cell>
          <cell r="B8" t="str">
            <v>國際經濟商管學生會</v>
          </cell>
          <cell r="E8" t="str">
            <v>054</v>
          </cell>
          <cell r="F8" t="str">
            <v>學術性</v>
          </cell>
        </row>
        <row r="9">
          <cell r="A9" t="str">
            <v>055</v>
          </cell>
          <cell r="B9" t="str">
            <v>電腦研習社-倒</v>
          </cell>
          <cell r="E9" t="str">
            <v>055</v>
          </cell>
          <cell r="F9" t="str">
            <v>學術性</v>
          </cell>
        </row>
        <row r="10">
          <cell r="A10" t="str">
            <v>056</v>
          </cell>
          <cell r="B10" t="str">
            <v>占星塔羅社</v>
          </cell>
          <cell r="E10" t="str">
            <v>056</v>
          </cell>
          <cell r="F10" t="str">
            <v>學術性</v>
          </cell>
        </row>
        <row r="11">
          <cell r="A11" t="str">
            <v>058</v>
          </cell>
          <cell r="B11" t="str">
            <v>信望愛社</v>
          </cell>
          <cell r="E11" t="str">
            <v>058</v>
          </cell>
          <cell r="F11" t="str">
            <v>學術性</v>
          </cell>
        </row>
        <row r="12">
          <cell r="A12" t="str">
            <v>059</v>
          </cell>
          <cell r="B12" t="str">
            <v>易學社-102倒</v>
          </cell>
          <cell r="E12" t="str">
            <v>059</v>
          </cell>
          <cell r="F12" t="str">
            <v>學術性</v>
          </cell>
        </row>
        <row r="13">
          <cell r="A13" t="str">
            <v>140</v>
          </cell>
          <cell r="B13" t="str">
            <v>學園團契社</v>
          </cell>
          <cell r="E13" t="str">
            <v>140</v>
          </cell>
          <cell r="F13" t="str">
            <v>學術性</v>
          </cell>
        </row>
        <row r="14">
          <cell r="A14" t="str">
            <v>141</v>
          </cell>
          <cell r="B14" t="str">
            <v>禪學社</v>
          </cell>
          <cell r="E14" t="str">
            <v>141</v>
          </cell>
          <cell r="F14" t="str">
            <v>學術性</v>
          </cell>
        </row>
        <row r="15">
          <cell r="A15" t="str">
            <v>142</v>
          </cell>
          <cell r="B15" t="str">
            <v>聖經研究社</v>
          </cell>
          <cell r="E15" t="str">
            <v>142</v>
          </cell>
          <cell r="F15" t="str">
            <v>學術性</v>
          </cell>
        </row>
        <row r="16">
          <cell r="A16" t="str">
            <v>143</v>
          </cell>
          <cell r="B16" t="str">
            <v>國際英語演講社</v>
          </cell>
          <cell r="E16" t="str">
            <v>143</v>
          </cell>
          <cell r="F16" t="str">
            <v>學術性</v>
          </cell>
        </row>
        <row r="17">
          <cell r="A17" t="str">
            <v>155</v>
          </cell>
          <cell r="B17" t="str">
            <v>模擬聯合國社</v>
          </cell>
          <cell r="E17" t="str">
            <v>155</v>
          </cell>
          <cell r="F17" t="str">
            <v>學術性</v>
          </cell>
        </row>
        <row r="18">
          <cell r="A18" t="str">
            <v>159</v>
          </cell>
          <cell r="B18" t="str">
            <v>教育學程學會</v>
          </cell>
          <cell r="E18" t="str">
            <v>159</v>
          </cell>
          <cell r="F18" t="str">
            <v>學術性</v>
          </cell>
        </row>
        <row r="19">
          <cell r="A19" t="str">
            <v>161</v>
          </cell>
          <cell r="B19" t="str">
            <v>福智青年社</v>
          </cell>
          <cell r="E19" t="str">
            <v>161</v>
          </cell>
          <cell r="F19" t="str">
            <v>學術性</v>
          </cell>
        </row>
        <row r="20">
          <cell r="A20" t="str">
            <v>169</v>
          </cell>
          <cell r="B20" t="str">
            <v>歐盟研究社</v>
          </cell>
          <cell r="E20" t="str">
            <v>168</v>
          </cell>
          <cell r="F20" t="str">
            <v>學術性</v>
          </cell>
        </row>
        <row r="21">
          <cell r="A21" t="str">
            <v>174</v>
          </cell>
          <cell r="B21" t="str">
            <v>性別研究社</v>
          </cell>
          <cell r="E21" t="str">
            <v>174</v>
          </cell>
          <cell r="F21" t="str">
            <v>學術性</v>
          </cell>
        </row>
        <row r="22">
          <cell r="A22" t="str">
            <v>229</v>
          </cell>
          <cell r="B22" t="str">
            <v>光鹽社</v>
          </cell>
          <cell r="E22" t="str">
            <v>229</v>
          </cell>
          <cell r="F22" t="str">
            <v>學術性</v>
          </cell>
        </row>
        <row r="23">
          <cell r="A23" t="str">
            <v>042</v>
          </cell>
          <cell r="B23" t="str">
            <v>僑生聯誼會</v>
          </cell>
          <cell r="E23" t="str">
            <v>042</v>
          </cell>
          <cell r="F23" t="str">
            <v>休閒聯誼性</v>
          </cell>
        </row>
        <row r="24">
          <cell r="A24" t="str">
            <v>043</v>
          </cell>
          <cell r="B24" t="str">
            <v>高中校友聯合總會</v>
          </cell>
          <cell r="E24" t="str">
            <v>043</v>
          </cell>
          <cell r="F24" t="str">
            <v>休閒聯誼性</v>
          </cell>
        </row>
        <row r="25">
          <cell r="A25" t="str">
            <v>060</v>
          </cell>
          <cell r="B25" t="str">
            <v>轉學生聯誼會</v>
          </cell>
          <cell r="E25" t="str">
            <v>060</v>
          </cell>
          <cell r="F25" t="str">
            <v>休閒聯誼性</v>
          </cell>
        </row>
        <row r="26">
          <cell r="A26" t="str">
            <v>076</v>
          </cell>
          <cell r="B26" t="str">
            <v>野營社</v>
          </cell>
          <cell r="E26" t="str">
            <v>076</v>
          </cell>
          <cell r="F26" t="str">
            <v>休閒聯誼性</v>
          </cell>
        </row>
        <row r="27">
          <cell r="A27" t="str">
            <v>078</v>
          </cell>
          <cell r="B27" t="str">
            <v>橋藝社</v>
          </cell>
          <cell r="E27" t="str">
            <v>078</v>
          </cell>
          <cell r="F27" t="str">
            <v>休閒聯誼性</v>
          </cell>
        </row>
        <row r="28">
          <cell r="A28" t="str">
            <v>080</v>
          </cell>
          <cell r="B28" t="str">
            <v>魔術社</v>
          </cell>
          <cell r="E28" t="str">
            <v>080</v>
          </cell>
          <cell r="F28" t="str">
            <v>休閒聯誼性</v>
          </cell>
        </row>
        <row r="29">
          <cell r="A29" t="str">
            <v>082</v>
          </cell>
          <cell r="B29" t="str">
            <v>棋藝社</v>
          </cell>
          <cell r="E29" t="str">
            <v>082</v>
          </cell>
          <cell r="F29" t="str">
            <v>休閒聯誼性</v>
          </cell>
        </row>
        <row r="30">
          <cell r="A30" t="str">
            <v>083</v>
          </cell>
          <cell r="B30" t="str">
            <v>飲料調製社</v>
          </cell>
          <cell r="E30" t="str">
            <v>083</v>
          </cell>
          <cell r="F30" t="str">
            <v>休閒聯誼性</v>
          </cell>
        </row>
        <row r="31">
          <cell r="A31" t="str">
            <v>109</v>
          </cell>
          <cell r="B31" t="str">
            <v>嚕啦啦社</v>
          </cell>
          <cell r="E31" t="str">
            <v>109</v>
          </cell>
          <cell r="F31" t="str">
            <v>休閒聯誼性</v>
          </cell>
        </row>
        <row r="32">
          <cell r="A32" t="str">
            <v>129</v>
          </cell>
          <cell r="B32" t="str">
            <v>努瑪社</v>
          </cell>
          <cell r="E32" t="str">
            <v>129</v>
          </cell>
          <cell r="F32" t="str">
            <v>休閒聯誼性</v>
          </cell>
        </row>
        <row r="33">
          <cell r="A33" t="str">
            <v>156</v>
          </cell>
          <cell r="B33" t="str">
            <v>哈客青年社-102倒</v>
          </cell>
          <cell r="E33" t="str">
            <v>156</v>
          </cell>
          <cell r="F33" t="str">
            <v>休閒聯誼性</v>
          </cell>
        </row>
        <row r="34">
          <cell r="A34" t="str">
            <v>168</v>
          </cell>
          <cell r="B34" t="str">
            <v>桌上遊戲社</v>
          </cell>
          <cell r="E34" t="str">
            <v>168</v>
          </cell>
          <cell r="F34" t="str">
            <v>休閒聯誼性</v>
          </cell>
        </row>
        <row r="35">
          <cell r="A35" t="str">
            <v>096</v>
          </cell>
          <cell r="B35" t="str">
            <v>童軍社</v>
          </cell>
          <cell r="E35" t="str">
            <v>096</v>
          </cell>
          <cell r="F35" t="str">
            <v>服務性</v>
          </cell>
        </row>
        <row r="36">
          <cell r="A36" t="str">
            <v>097</v>
          </cell>
          <cell r="B36" t="str">
            <v>同舟共濟服務社</v>
          </cell>
          <cell r="E36" t="str">
            <v>097</v>
          </cell>
          <cell r="F36" t="str">
            <v>服務性</v>
          </cell>
        </row>
        <row r="37">
          <cell r="A37" t="str">
            <v>098</v>
          </cell>
          <cell r="B37" t="str">
            <v>醒新社</v>
          </cell>
          <cell r="E37" t="str">
            <v>098</v>
          </cell>
          <cell r="F37" t="str">
            <v>服務性</v>
          </cell>
        </row>
        <row r="38">
          <cell r="A38" t="str">
            <v>099</v>
          </cell>
          <cell r="B38" t="str">
            <v>淨仁社</v>
          </cell>
          <cell r="E38" t="str">
            <v>099</v>
          </cell>
          <cell r="F38" t="str">
            <v>服務性</v>
          </cell>
        </row>
        <row r="39">
          <cell r="A39" t="str">
            <v>100</v>
          </cell>
          <cell r="B39" t="str">
            <v>急救康輔社</v>
          </cell>
          <cell r="E39" t="str">
            <v>100</v>
          </cell>
          <cell r="F39" t="str">
            <v>服務性</v>
          </cell>
        </row>
        <row r="40">
          <cell r="A40" t="str">
            <v>101</v>
          </cell>
          <cell r="B40" t="str">
            <v>崇德志工服務社</v>
          </cell>
          <cell r="E40" t="str">
            <v>101</v>
          </cell>
          <cell r="F40" t="str">
            <v>服務性</v>
          </cell>
        </row>
        <row r="41">
          <cell r="A41" t="str">
            <v>107</v>
          </cell>
          <cell r="B41" t="str">
            <v>達義社</v>
          </cell>
          <cell r="E41" t="str">
            <v>107</v>
          </cell>
          <cell r="F41" t="str">
            <v>服務性</v>
          </cell>
        </row>
        <row r="42">
          <cell r="A42" t="str">
            <v>116</v>
          </cell>
          <cell r="B42" t="str">
            <v>基層文化服務社</v>
          </cell>
          <cell r="E42" t="str">
            <v>116</v>
          </cell>
          <cell r="F42" t="str">
            <v>服務性</v>
          </cell>
        </row>
        <row r="43">
          <cell r="A43" t="str">
            <v>126</v>
          </cell>
          <cell r="B43" t="str">
            <v>慈濟青年社</v>
          </cell>
          <cell r="E43" t="str">
            <v>126</v>
          </cell>
          <cell r="F43" t="str">
            <v>服務性</v>
          </cell>
        </row>
        <row r="44">
          <cell r="A44" t="str">
            <v>139</v>
          </cell>
          <cell r="B44" t="str">
            <v>春暉社-倒</v>
          </cell>
          <cell r="E44" t="str">
            <v>139</v>
          </cell>
          <cell r="F44" t="str">
            <v>服務性</v>
          </cell>
        </row>
        <row r="45">
          <cell r="A45" t="str">
            <v>148</v>
          </cell>
          <cell r="B45" t="str">
            <v>繪本服務學習社</v>
          </cell>
          <cell r="E45" t="str">
            <v>148</v>
          </cell>
          <cell r="F45" t="str">
            <v>服務性</v>
          </cell>
        </row>
        <row r="46">
          <cell r="A46" t="str">
            <v>149</v>
          </cell>
          <cell r="B46" t="str">
            <v>和我們一起環保社</v>
          </cell>
          <cell r="E46" t="str">
            <v>149</v>
          </cell>
          <cell r="F46" t="str">
            <v>服務性</v>
          </cell>
        </row>
        <row r="47">
          <cell r="A47" t="str">
            <v>163</v>
          </cell>
          <cell r="B47" t="str">
            <v>國際菁英學生會</v>
          </cell>
          <cell r="E47" t="str">
            <v>163</v>
          </cell>
          <cell r="F47" t="str">
            <v>服務性</v>
          </cell>
        </row>
        <row r="48">
          <cell r="A48" t="str">
            <v>217</v>
          </cell>
          <cell r="B48" t="str">
            <v>仁愛服務社</v>
          </cell>
          <cell r="E48" t="str">
            <v>217</v>
          </cell>
          <cell r="F48" t="str">
            <v>服務性</v>
          </cell>
        </row>
        <row r="49">
          <cell r="A49" t="str">
            <v>218</v>
          </cell>
          <cell r="B49" t="str">
            <v>原住民文化服務社-倒</v>
          </cell>
          <cell r="E49" t="str">
            <v>218</v>
          </cell>
          <cell r="F49" t="str">
            <v>服務性</v>
          </cell>
        </row>
        <row r="50">
          <cell r="A50" t="str">
            <v>047</v>
          </cell>
          <cell r="B50" t="str">
            <v>慢速壘球社</v>
          </cell>
          <cell r="E50" t="str">
            <v>047</v>
          </cell>
          <cell r="F50" t="str">
            <v>體能性</v>
          </cell>
        </row>
        <row r="51">
          <cell r="A51" t="str">
            <v>075</v>
          </cell>
          <cell r="B51" t="str">
            <v>登山社</v>
          </cell>
          <cell r="E51" t="str">
            <v>075</v>
          </cell>
          <cell r="F51" t="str">
            <v>體能性</v>
          </cell>
        </row>
        <row r="52">
          <cell r="A52" t="str">
            <v>084</v>
          </cell>
          <cell r="B52" t="str">
            <v>國術社</v>
          </cell>
          <cell r="E52" t="str">
            <v>084</v>
          </cell>
          <cell r="F52" t="str">
            <v>體能性</v>
          </cell>
        </row>
        <row r="53">
          <cell r="A53" t="str">
            <v>086</v>
          </cell>
          <cell r="B53" t="str">
            <v>跆拳道社</v>
          </cell>
          <cell r="E53" t="str">
            <v>086</v>
          </cell>
          <cell r="F53" t="str">
            <v>體能性</v>
          </cell>
        </row>
        <row r="54">
          <cell r="A54" t="str">
            <v>087</v>
          </cell>
          <cell r="B54" t="str">
            <v>柔道社</v>
          </cell>
          <cell r="E54" t="str">
            <v>087</v>
          </cell>
          <cell r="F54" t="str">
            <v>體能性</v>
          </cell>
        </row>
        <row r="55">
          <cell r="A55" t="str">
            <v>088</v>
          </cell>
          <cell r="B55" t="str">
            <v>劍道社</v>
          </cell>
          <cell r="E55" t="str">
            <v>088</v>
          </cell>
          <cell r="F55" t="str">
            <v>體能性</v>
          </cell>
        </row>
        <row r="56">
          <cell r="A56" t="str">
            <v>089</v>
          </cell>
          <cell r="B56" t="str">
            <v>擊劍社</v>
          </cell>
          <cell r="E56" t="str">
            <v>089</v>
          </cell>
          <cell r="F56" t="str">
            <v>體能性</v>
          </cell>
        </row>
        <row r="57">
          <cell r="A57" t="str">
            <v>090</v>
          </cell>
          <cell r="B57" t="str">
            <v>羽球社</v>
          </cell>
          <cell r="E57" t="str">
            <v>090</v>
          </cell>
          <cell r="F57" t="str">
            <v>體能性</v>
          </cell>
        </row>
        <row r="58">
          <cell r="A58" t="str">
            <v>091</v>
          </cell>
          <cell r="B58" t="str">
            <v>桌球社</v>
          </cell>
          <cell r="E58" t="str">
            <v>091</v>
          </cell>
          <cell r="F58" t="str">
            <v>體能性</v>
          </cell>
        </row>
        <row r="59">
          <cell r="A59" t="str">
            <v>092</v>
          </cell>
          <cell r="B59" t="str">
            <v>網球社</v>
          </cell>
          <cell r="E59" t="str">
            <v>092</v>
          </cell>
          <cell r="F59" t="str">
            <v>體能性</v>
          </cell>
        </row>
        <row r="60">
          <cell r="A60" t="str">
            <v>093</v>
          </cell>
          <cell r="B60" t="str">
            <v>射箭社</v>
          </cell>
          <cell r="E60" t="str">
            <v>093</v>
          </cell>
          <cell r="F60" t="str">
            <v>體能性</v>
          </cell>
        </row>
        <row r="61">
          <cell r="A61" t="str">
            <v>117</v>
          </cell>
          <cell r="B61" t="str">
            <v>有氧健身社</v>
          </cell>
          <cell r="E61" t="str">
            <v>117</v>
          </cell>
          <cell r="F61" t="str">
            <v>體能性</v>
          </cell>
        </row>
        <row r="62">
          <cell r="A62" t="str">
            <v>118</v>
          </cell>
          <cell r="B62" t="str">
            <v>同心救生社</v>
          </cell>
          <cell r="E62" t="str">
            <v>118</v>
          </cell>
          <cell r="F62" t="str">
            <v>體能性</v>
          </cell>
        </row>
        <row r="63">
          <cell r="A63" t="str">
            <v>119</v>
          </cell>
          <cell r="B63" t="str">
            <v>足球社</v>
          </cell>
          <cell r="E63" t="str">
            <v>119</v>
          </cell>
          <cell r="F63" t="str">
            <v>體能性</v>
          </cell>
        </row>
        <row r="64">
          <cell r="A64" t="str">
            <v>131</v>
          </cell>
          <cell r="B64" t="str">
            <v>空手道社</v>
          </cell>
          <cell r="E64" t="str">
            <v>131</v>
          </cell>
          <cell r="F64" t="str">
            <v>體能性</v>
          </cell>
        </row>
        <row r="65">
          <cell r="A65" t="str">
            <v>136</v>
          </cell>
          <cell r="B65" t="str">
            <v>黑輪社</v>
          </cell>
          <cell r="E65" t="str">
            <v>136</v>
          </cell>
          <cell r="F65" t="str">
            <v>體能性</v>
          </cell>
        </row>
        <row r="66">
          <cell r="A66" t="str">
            <v>147</v>
          </cell>
          <cell r="B66" t="str">
            <v>競技啦啦隊</v>
          </cell>
          <cell r="E66" t="str">
            <v>147</v>
          </cell>
          <cell r="F66" t="str">
            <v>體能性</v>
          </cell>
        </row>
        <row r="67">
          <cell r="A67" t="str">
            <v>160</v>
          </cell>
          <cell r="B67" t="str">
            <v>龍獅社-102倒</v>
          </cell>
          <cell r="E67" t="str">
            <v>160</v>
          </cell>
          <cell r="F67" t="str">
            <v>體能性</v>
          </cell>
        </row>
        <row r="68">
          <cell r="A68" t="str">
            <v>166</v>
          </cell>
          <cell r="B68" t="str">
            <v>合氣道社</v>
          </cell>
          <cell r="E68" t="str">
            <v>166</v>
          </cell>
          <cell r="F68" t="str">
            <v>體能性</v>
          </cell>
        </row>
        <row r="69">
          <cell r="A69" t="str">
            <v>172</v>
          </cell>
          <cell r="B69" t="str">
            <v>歐洲劍術社</v>
          </cell>
          <cell r="E69" t="str">
            <v>172</v>
          </cell>
          <cell r="F69" t="str">
            <v>體能性</v>
          </cell>
        </row>
        <row r="70">
          <cell r="A70" t="str">
            <v>173</v>
          </cell>
          <cell r="B70" t="str">
            <v>競技飛盤社</v>
          </cell>
          <cell r="E70" t="str">
            <v>173</v>
          </cell>
          <cell r="F70" t="str">
            <v>體能性</v>
          </cell>
        </row>
        <row r="71">
          <cell r="A71" t="str">
            <v>064</v>
          </cell>
          <cell r="B71" t="str">
            <v>書法社</v>
          </cell>
          <cell r="E71" t="str">
            <v>064</v>
          </cell>
          <cell r="F71" t="str">
            <v>藝術性</v>
          </cell>
        </row>
        <row r="72">
          <cell r="A72" t="str">
            <v>065</v>
          </cell>
          <cell r="B72" t="str">
            <v>布袋戲研習社-101倒</v>
          </cell>
          <cell r="E72" t="str">
            <v>065</v>
          </cell>
          <cell r="F72" t="str">
            <v>藝術性</v>
          </cell>
        </row>
        <row r="73">
          <cell r="A73" t="str">
            <v>066</v>
          </cell>
          <cell r="B73" t="str">
            <v>攝影社</v>
          </cell>
          <cell r="E73" t="str">
            <v>066</v>
          </cell>
          <cell r="F73" t="str">
            <v>藝術性</v>
          </cell>
        </row>
        <row r="74">
          <cell r="A74" t="str">
            <v>067</v>
          </cell>
          <cell r="B74" t="str">
            <v>熱舞社</v>
          </cell>
          <cell r="E74" t="str">
            <v>067</v>
          </cell>
          <cell r="F74" t="str">
            <v>藝術性</v>
          </cell>
        </row>
        <row r="75">
          <cell r="A75" t="str">
            <v>070</v>
          </cell>
          <cell r="B75" t="str">
            <v>戲劇社</v>
          </cell>
          <cell r="E75" t="str">
            <v>070</v>
          </cell>
          <cell r="F75" t="str">
            <v>藝術性</v>
          </cell>
        </row>
        <row r="76">
          <cell r="A76" t="str">
            <v>072</v>
          </cell>
          <cell r="B76" t="str">
            <v>國際標準舞蹈社</v>
          </cell>
          <cell r="E76" t="str">
            <v>072</v>
          </cell>
          <cell r="F76" t="str">
            <v>藝術性</v>
          </cell>
        </row>
        <row r="77">
          <cell r="A77" t="str">
            <v>073</v>
          </cell>
          <cell r="B77" t="str">
            <v>電影藝術研究社</v>
          </cell>
          <cell r="E77" t="str">
            <v>073</v>
          </cell>
          <cell r="F77" t="str">
            <v>藝術性</v>
          </cell>
        </row>
        <row r="78">
          <cell r="A78" t="str">
            <v>077</v>
          </cell>
          <cell r="B78" t="str">
            <v>映綠世界舞蹈社</v>
          </cell>
          <cell r="E78" t="str">
            <v>077</v>
          </cell>
          <cell r="F78" t="str">
            <v>藝術性</v>
          </cell>
        </row>
        <row r="79">
          <cell r="A79" t="str">
            <v>081</v>
          </cell>
          <cell r="B79" t="str">
            <v>廣播演藝社</v>
          </cell>
          <cell r="E79" t="str">
            <v>081</v>
          </cell>
          <cell r="F79" t="str">
            <v>藝術性</v>
          </cell>
        </row>
        <row r="80">
          <cell r="A80" t="str">
            <v>128</v>
          </cell>
          <cell r="B80" t="str">
            <v>手語社</v>
          </cell>
          <cell r="E80" t="str">
            <v>128</v>
          </cell>
          <cell r="F80" t="str">
            <v>藝術性</v>
          </cell>
        </row>
        <row r="81">
          <cell r="A81" t="str">
            <v>132</v>
          </cell>
          <cell r="B81" t="str">
            <v>動漫電玩研習社</v>
          </cell>
          <cell r="E81" t="str">
            <v>132</v>
          </cell>
          <cell r="F81" t="str">
            <v>藝術性</v>
          </cell>
        </row>
        <row r="82">
          <cell r="A82" t="str">
            <v>150</v>
          </cell>
          <cell r="B82" t="str">
            <v>氣球創藝社</v>
          </cell>
          <cell r="E82" t="str">
            <v>150</v>
          </cell>
          <cell r="F82" t="str">
            <v>藝術性</v>
          </cell>
        </row>
        <row r="83">
          <cell r="A83" t="str">
            <v>151</v>
          </cell>
          <cell r="B83" t="str">
            <v>肚皮舞社</v>
          </cell>
          <cell r="E83" t="str">
            <v>151</v>
          </cell>
          <cell r="F83" t="str">
            <v>藝術性</v>
          </cell>
        </row>
        <row r="84">
          <cell r="A84" t="str">
            <v>157</v>
          </cell>
          <cell r="B84" t="str">
            <v>影片創作社</v>
          </cell>
          <cell r="E84" t="str">
            <v>157</v>
          </cell>
          <cell r="F84" t="str">
            <v>藝術性</v>
          </cell>
        </row>
        <row r="85">
          <cell r="A85" t="str">
            <v>165</v>
          </cell>
          <cell r="B85" t="str">
            <v>傳統戲曲表演研究社</v>
          </cell>
          <cell r="E85" t="str">
            <v>165</v>
          </cell>
          <cell r="F85" t="str">
            <v>藝術性</v>
          </cell>
        </row>
        <row r="86">
          <cell r="A86" t="str">
            <v>170</v>
          </cell>
          <cell r="B86" t="str">
            <v>彩妝社-103倒</v>
          </cell>
          <cell r="E86" t="str">
            <v>170</v>
          </cell>
          <cell r="F86" t="str">
            <v>藝術性</v>
          </cell>
        </row>
        <row r="87">
          <cell r="A87" t="str">
            <v>171</v>
          </cell>
          <cell r="B87" t="str">
            <v>弓道社</v>
          </cell>
          <cell r="E87" t="str">
            <v>171</v>
          </cell>
          <cell r="F87" t="str">
            <v>藝術性</v>
          </cell>
        </row>
        <row r="88">
          <cell r="A88" t="str">
            <v>219</v>
          </cell>
          <cell r="B88" t="str">
            <v>創意巧手社</v>
          </cell>
          <cell r="E88" t="str">
            <v>219</v>
          </cell>
          <cell r="F88" t="str">
            <v>藝術性</v>
          </cell>
        </row>
        <row r="89">
          <cell r="A89" t="str">
            <v>224</v>
          </cell>
          <cell r="B89" t="str">
            <v>哈特現代爵士舞集</v>
          </cell>
          <cell r="E89" t="str">
            <v>224</v>
          </cell>
          <cell r="F89" t="str">
            <v>藝術性</v>
          </cell>
        </row>
        <row r="90">
          <cell r="A90" t="str">
            <v>061</v>
          </cell>
          <cell r="B90" t="str">
            <v>國樂社</v>
          </cell>
          <cell r="E90" t="str">
            <v>061</v>
          </cell>
          <cell r="F90" t="str">
            <v>音樂性</v>
          </cell>
        </row>
        <row r="91">
          <cell r="A91" t="str">
            <v>062</v>
          </cell>
          <cell r="B91" t="str">
            <v>合唱團</v>
          </cell>
          <cell r="E91" t="str">
            <v>062</v>
          </cell>
          <cell r="F91" t="str">
            <v>音樂性</v>
          </cell>
        </row>
        <row r="92">
          <cell r="A92" t="str">
            <v>063</v>
          </cell>
          <cell r="B92" t="str">
            <v>古典吉他社</v>
          </cell>
          <cell r="E92" t="str">
            <v>063</v>
          </cell>
          <cell r="F92" t="str">
            <v>音樂性</v>
          </cell>
        </row>
        <row r="93">
          <cell r="A93" t="str">
            <v>068</v>
          </cell>
          <cell r="B93" t="str">
            <v>管弦樂社</v>
          </cell>
          <cell r="E93" t="str">
            <v>068</v>
          </cell>
          <cell r="F93" t="str">
            <v>音樂性</v>
          </cell>
        </row>
        <row r="94">
          <cell r="A94" t="str">
            <v>069</v>
          </cell>
          <cell r="B94" t="str">
            <v>口琴社</v>
          </cell>
          <cell r="E94" t="str">
            <v>069</v>
          </cell>
          <cell r="F94" t="str">
            <v>音樂性</v>
          </cell>
        </row>
        <row r="95">
          <cell r="A95" t="str">
            <v>071</v>
          </cell>
          <cell r="B95" t="str">
            <v>民謠吉他社</v>
          </cell>
          <cell r="E95" t="str">
            <v>071</v>
          </cell>
          <cell r="F95" t="str">
            <v>音樂性</v>
          </cell>
        </row>
        <row r="96">
          <cell r="A96" t="str">
            <v>074</v>
          </cell>
          <cell r="B96" t="str">
            <v>搖滾音樂研究社</v>
          </cell>
          <cell r="E96" t="str">
            <v>074</v>
          </cell>
          <cell r="F96" t="str">
            <v>音樂性</v>
          </cell>
        </row>
        <row r="97">
          <cell r="A97" t="str">
            <v>123</v>
          </cell>
          <cell r="B97" t="str">
            <v>鋼琴社</v>
          </cell>
          <cell r="E97" t="str">
            <v>123</v>
          </cell>
          <cell r="F97" t="str">
            <v>音樂性</v>
          </cell>
        </row>
        <row r="98">
          <cell r="A98" t="str">
            <v>124</v>
          </cell>
          <cell r="B98" t="str">
            <v>數位音樂創作研習社</v>
          </cell>
          <cell r="E98" t="str">
            <v>124</v>
          </cell>
          <cell r="F98" t="str">
            <v>音樂性</v>
          </cell>
        </row>
        <row r="99">
          <cell r="A99" t="str">
            <v>167</v>
          </cell>
          <cell r="B99" t="str">
            <v>烏克麗麗社</v>
          </cell>
          <cell r="E99" t="str">
            <v>167</v>
          </cell>
          <cell r="F99" t="str">
            <v>音樂性</v>
          </cell>
        </row>
        <row r="100">
          <cell r="A100" t="str">
            <v>223</v>
          </cell>
          <cell r="B100" t="str">
            <v>爵士鋼琴社</v>
          </cell>
          <cell r="E100" t="str">
            <v>223</v>
          </cell>
          <cell r="F100" t="str">
            <v>音樂性</v>
          </cell>
        </row>
        <row r="101">
          <cell r="A101" t="str">
            <v>008</v>
          </cell>
          <cell r="B101" t="str">
            <v>國學會</v>
          </cell>
          <cell r="E101" t="str">
            <v>008</v>
          </cell>
          <cell r="F101" t="str">
            <v>自治組織</v>
          </cell>
        </row>
        <row r="102">
          <cell r="A102" t="str">
            <v>009</v>
          </cell>
          <cell r="B102" t="str">
            <v>歷史學會</v>
          </cell>
          <cell r="E102" t="str">
            <v>009</v>
          </cell>
          <cell r="F102" t="str">
            <v>自治組織</v>
          </cell>
        </row>
        <row r="103">
          <cell r="A103" t="str">
            <v>010</v>
          </cell>
          <cell r="B103" t="str">
            <v>哲學學會</v>
          </cell>
          <cell r="E103" t="str">
            <v>010</v>
          </cell>
          <cell r="F103" t="str">
            <v>自治組織</v>
          </cell>
        </row>
        <row r="104">
          <cell r="A104" t="str">
            <v>112</v>
          </cell>
          <cell r="B104" t="str">
            <v>文代會</v>
          </cell>
          <cell r="E104" t="str">
            <v>112</v>
          </cell>
          <cell r="F104" t="str">
            <v>自治組織</v>
          </cell>
        </row>
        <row r="105">
          <cell r="A105" t="str">
            <v>005</v>
          </cell>
          <cell r="B105" t="str">
            <v>外代會</v>
          </cell>
          <cell r="E105" t="str">
            <v>005</v>
          </cell>
          <cell r="F105" t="str">
            <v>自治組織</v>
          </cell>
        </row>
        <row r="106">
          <cell r="A106" t="str">
            <v>026</v>
          </cell>
          <cell r="B106" t="str">
            <v>英文學會</v>
          </cell>
          <cell r="E106" t="str">
            <v>026</v>
          </cell>
          <cell r="F106" t="str">
            <v>自治組織</v>
          </cell>
        </row>
        <row r="107">
          <cell r="A107" t="str">
            <v>027</v>
          </cell>
          <cell r="B107" t="str">
            <v>德語學會</v>
          </cell>
          <cell r="E107" t="str">
            <v>027</v>
          </cell>
          <cell r="F107" t="str">
            <v>自治組織</v>
          </cell>
        </row>
        <row r="108">
          <cell r="A108" t="str">
            <v>028</v>
          </cell>
          <cell r="B108" t="str">
            <v>法文學會</v>
          </cell>
          <cell r="E108" t="str">
            <v>028</v>
          </cell>
          <cell r="F108" t="str">
            <v>自治組織</v>
          </cell>
        </row>
        <row r="109">
          <cell r="A109" t="str">
            <v>029</v>
          </cell>
          <cell r="B109" t="str">
            <v>西文學會</v>
          </cell>
          <cell r="E109" t="str">
            <v>029</v>
          </cell>
          <cell r="F109" t="str">
            <v>自治組織</v>
          </cell>
        </row>
        <row r="110">
          <cell r="A110" t="str">
            <v>030</v>
          </cell>
          <cell r="B110" t="str">
            <v>日文學會</v>
          </cell>
          <cell r="E110" t="str">
            <v>030</v>
          </cell>
          <cell r="F110" t="str">
            <v>自治組織</v>
          </cell>
        </row>
        <row r="111">
          <cell r="A111" t="str">
            <v>040</v>
          </cell>
          <cell r="B111" t="str">
            <v>義文學會</v>
          </cell>
          <cell r="E111" t="str">
            <v>040</v>
          </cell>
          <cell r="F111" t="str">
            <v>自治組織</v>
          </cell>
        </row>
        <row r="112">
          <cell r="A112" t="str">
            <v>012</v>
          </cell>
          <cell r="B112" t="str">
            <v>兒家學會</v>
          </cell>
          <cell r="E112" t="str">
            <v>012</v>
          </cell>
          <cell r="F112" t="str">
            <v>自治組織</v>
          </cell>
        </row>
        <row r="113">
          <cell r="A113" t="str">
            <v>021</v>
          </cell>
          <cell r="B113" t="str">
            <v>餐旅學會</v>
          </cell>
          <cell r="E113" t="str">
            <v>021</v>
          </cell>
          <cell r="F113" t="str">
            <v>自治組織</v>
          </cell>
        </row>
        <row r="114">
          <cell r="A114" t="str">
            <v>022</v>
          </cell>
          <cell r="B114" t="str">
            <v>食科學會</v>
          </cell>
          <cell r="E114" t="str">
            <v>022</v>
          </cell>
          <cell r="F114" t="str">
            <v>自治組織</v>
          </cell>
        </row>
        <row r="115">
          <cell r="A115" t="str">
            <v>023</v>
          </cell>
          <cell r="B115" t="str">
            <v>織品學會</v>
          </cell>
          <cell r="E115" t="str">
            <v>023</v>
          </cell>
          <cell r="F115" t="str">
            <v>自治組織</v>
          </cell>
        </row>
        <row r="116">
          <cell r="A116" t="str">
            <v>120</v>
          </cell>
          <cell r="B116" t="str">
            <v>民代會</v>
          </cell>
          <cell r="E116" t="str">
            <v>120</v>
          </cell>
          <cell r="F116" t="str">
            <v>自治組織</v>
          </cell>
        </row>
        <row r="117">
          <cell r="A117" t="str">
            <v>145</v>
          </cell>
          <cell r="B117" t="str">
            <v>營養學會</v>
          </cell>
          <cell r="E117" t="str">
            <v>145</v>
          </cell>
          <cell r="F117" t="str">
            <v>自治組織</v>
          </cell>
        </row>
        <row r="118">
          <cell r="A118" t="str">
            <v>007</v>
          </cell>
          <cell r="B118" t="str">
            <v>法代會</v>
          </cell>
          <cell r="E118" t="str">
            <v>007</v>
          </cell>
          <cell r="F118" t="str">
            <v>自治組織</v>
          </cell>
        </row>
        <row r="119">
          <cell r="A119" t="str">
            <v>034</v>
          </cell>
          <cell r="B119" t="str">
            <v>法律學會</v>
          </cell>
          <cell r="E119" t="str">
            <v>034</v>
          </cell>
          <cell r="F119" t="str">
            <v>自治組織</v>
          </cell>
        </row>
        <row r="120">
          <cell r="A120" t="str">
            <v>111</v>
          </cell>
          <cell r="B120" t="str">
            <v>財法學會</v>
          </cell>
          <cell r="E120" t="str">
            <v>111</v>
          </cell>
          <cell r="F120" t="str">
            <v>自治組織</v>
          </cell>
        </row>
        <row r="121">
          <cell r="A121" t="str">
            <v>152</v>
          </cell>
          <cell r="B121" t="str">
            <v>學士後法律學會</v>
          </cell>
          <cell r="E121" t="str">
            <v>152</v>
          </cell>
          <cell r="F121" t="str">
            <v>自治組織</v>
          </cell>
        </row>
        <row r="122">
          <cell r="A122" t="str">
            <v>013</v>
          </cell>
          <cell r="B122" t="str">
            <v>心理學會</v>
          </cell>
          <cell r="E122" t="str">
            <v>013</v>
          </cell>
          <cell r="F122" t="str">
            <v>自治組織</v>
          </cell>
        </row>
        <row r="123">
          <cell r="A123" t="str">
            <v>031</v>
          </cell>
          <cell r="B123" t="str">
            <v>社會學會</v>
          </cell>
          <cell r="E123" t="str">
            <v>031</v>
          </cell>
          <cell r="F123" t="str">
            <v>自治組織</v>
          </cell>
        </row>
        <row r="124">
          <cell r="A124" t="str">
            <v>032</v>
          </cell>
          <cell r="B124" t="str">
            <v>社工學會</v>
          </cell>
          <cell r="E124" t="str">
            <v>032</v>
          </cell>
          <cell r="F124" t="str">
            <v>自治組織</v>
          </cell>
        </row>
        <row r="125">
          <cell r="A125" t="str">
            <v>033</v>
          </cell>
          <cell r="B125" t="str">
            <v>經濟學會</v>
          </cell>
          <cell r="E125" t="str">
            <v>033</v>
          </cell>
          <cell r="F125" t="str">
            <v>自治組織</v>
          </cell>
        </row>
        <row r="126">
          <cell r="A126" t="str">
            <v>115</v>
          </cell>
          <cell r="B126" t="str">
            <v>社科代會</v>
          </cell>
          <cell r="E126" t="str">
            <v>115</v>
          </cell>
          <cell r="F126" t="str">
            <v>自治組織</v>
          </cell>
        </row>
        <row r="127">
          <cell r="A127" t="str">
            <v>121</v>
          </cell>
          <cell r="B127" t="str">
            <v>宗教學會</v>
          </cell>
          <cell r="E127" t="str">
            <v>121</v>
          </cell>
          <cell r="F127" t="str">
            <v>自治組織</v>
          </cell>
        </row>
        <row r="128">
          <cell r="A128" t="str">
            <v>011</v>
          </cell>
          <cell r="B128" t="str">
            <v>圖資學會</v>
          </cell>
          <cell r="E128" t="str">
            <v>011</v>
          </cell>
          <cell r="F128" t="str">
            <v>自治組織</v>
          </cell>
        </row>
        <row r="129">
          <cell r="A129" t="str">
            <v>014</v>
          </cell>
          <cell r="B129" t="str">
            <v>體育學會</v>
          </cell>
          <cell r="E129" t="str">
            <v>014</v>
          </cell>
          <cell r="F129" t="str">
            <v>自治組織</v>
          </cell>
        </row>
        <row r="130">
          <cell r="A130" t="str">
            <v>108</v>
          </cell>
          <cell r="B130" t="str">
            <v>教代會</v>
          </cell>
          <cell r="E130" t="str">
            <v>108</v>
          </cell>
          <cell r="F130" t="str">
            <v>自治組織</v>
          </cell>
        </row>
        <row r="131">
          <cell r="A131" t="str">
            <v>004</v>
          </cell>
          <cell r="B131" t="str">
            <v>理工代會</v>
          </cell>
          <cell r="E131" t="str">
            <v>004</v>
          </cell>
          <cell r="F131" t="str">
            <v>自治組織</v>
          </cell>
        </row>
        <row r="132">
          <cell r="A132" t="str">
            <v>017</v>
          </cell>
          <cell r="B132" t="str">
            <v>數學學會</v>
          </cell>
          <cell r="E132" t="str">
            <v>017</v>
          </cell>
          <cell r="F132" t="str">
            <v>自治組織</v>
          </cell>
        </row>
        <row r="133">
          <cell r="A133" t="str">
            <v>018</v>
          </cell>
          <cell r="B133" t="str">
            <v>物理學會</v>
          </cell>
          <cell r="E133" t="str">
            <v>018</v>
          </cell>
          <cell r="F133" t="str">
            <v>自治組織</v>
          </cell>
        </row>
        <row r="134">
          <cell r="A134" t="str">
            <v>019</v>
          </cell>
          <cell r="B134" t="str">
            <v>化學學會</v>
          </cell>
          <cell r="E134" t="str">
            <v>019</v>
          </cell>
          <cell r="F134" t="str">
            <v>自治組織</v>
          </cell>
        </row>
        <row r="135">
          <cell r="A135" t="str">
            <v>020</v>
          </cell>
          <cell r="B135" t="str">
            <v>生科學會</v>
          </cell>
          <cell r="E135" t="str">
            <v>020</v>
          </cell>
          <cell r="F135" t="str">
            <v>自治組織</v>
          </cell>
        </row>
        <row r="136">
          <cell r="A136" t="str">
            <v>024</v>
          </cell>
          <cell r="B136" t="str">
            <v>電機學會</v>
          </cell>
          <cell r="E136" t="str">
            <v>024</v>
          </cell>
          <cell r="F136" t="str">
            <v>自治組織</v>
          </cell>
        </row>
        <row r="137">
          <cell r="A137" t="str">
            <v>025</v>
          </cell>
          <cell r="B137" t="str">
            <v>資工學會</v>
          </cell>
          <cell r="E137" t="str">
            <v>025</v>
          </cell>
          <cell r="F137" t="str">
            <v>自治組織</v>
          </cell>
        </row>
        <row r="138">
          <cell r="A138" t="str">
            <v>202</v>
          </cell>
          <cell r="B138" t="str">
            <v>進-學代會</v>
          </cell>
          <cell r="E138" t="str">
            <v>202</v>
          </cell>
          <cell r="F138" t="str">
            <v>自治組織</v>
          </cell>
        </row>
        <row r="139">
          <cell r="A139" t="str">
            <v>203</v>
          </cell>
          <cell r="B139" t="str">
            <v>進-國學會</v>
          </cell>
          <cell r="E139" t="str">
            <v>203</v>
          </cell>
          <cell r="F139" t="str">
            <v>自治組織</v>
          </cell>
        </row>
        <row r="140">
          <cell r="A140" t="str">
            <v>204</v>
          </cell>
          <cell r="B140" t="str">
            <v>進-歷史學會</v>
          </cell>
          <cell r="E140" t="str">
            <v>204</v>
          </cell>
          <cell r="F140" t="str">
            <v>自治組織</v>
          </cell>
        </row>
        <row r="141">
          <cell r="A141" t="str">
            <v>205</v>
          </cell>
          <cell r="B141" t="str">
            <v>進-哲學學會</v>
          </cell>
          <cell r="E141" t="str">
            <v>205</v>
          </cell>
          <cell r="F141" t="str">
            <v>自治組織</v>
          </cell>
        </row>
        <row r="142">
          <cell r="A142" t="str">
            <v>206</v>
          </cell>
          <cell r="B142" t="str">
            <v>進-大傳學程學會</v>
          </cell>
          <cell r="E142" t="str">
            <v>206</v>
          </cell>
          <cell r="F142" t="str">
            <v>自治組織</v>
          </cell>
        </row>
        <row r="143">
          <cell r="A143" t="str">
            <v>207</v>
          </cell>
          <cell r="B143" t="str">
            <v>進-圖資學會</v>
          </cell>
          <cell r="E143" t="str">
            <v>207</v>
          </cell>
          <cell r="F143" t="str">
            <v>自治組織</v>
          </cell>
        </row>
        <row r="144">
          <cell r="A144" t="str">
            <v>208</v>
          </cell>
          <cell r="B144" t="str">
            <v>進-英文學會</v>
          </cell>
          <cell r="E144" t="str">
            <v>208</v>
          </cell>
          <cell r="F144" t="str">
            <v>自治組織</v>
          </cell>
        </row>
        <row r="145">
          <cell r="A145" t="str">
            <v>209</v>
          </cell>
          <cell r="B145" t="str">
            <v>進-日文學會</v>
          </cell>
          <cell r="E145" t="str">
            <v>209</v>
          </cell>
          <cell r="F145" t="str">
            <v>自治組織</v>
          </cell>
        </row>
        <row r="146">
          <cell r="A146" t="str">
            <v>210</v>
          </cell>
          <cell r="B146" t="str">
            <v>進-數學學會</v>
          </cell>
          <cell r="E146" t="str">
            <v>210</v>
          </cell>
          <cell r="F146" t="str">
            <v>自治組織</v>
          </cell>
        </row>
        <row r="147">
          <cell r="A147" t="str">
            <v>211</v>
          </cell>
          <cell r="B147" t="str">
            <v>進-法律學會</v>
          </cell>
          <cell r="E147" t="str">
            <v>211</v>
          </cell>
          <cell r="F147" t="str">
            <v>自治組織</v>
          </cell>
        </row>
        <row r="148">
          <cell r="A148" t="str">
            <v>212</v>
          </cell>
          <cell r="B148" t="str">
            <v>進-經濟學會</v>
          </cell>
          <cell r="E148" t="str">
            <v>212</v>
          </cell>
          <cell r="F148" t="str">
            <v>自治組織</v>
          </cell>
        </row>
        <row r="149">
          <cell r="A149" t="str">
            <v>225</v>
          </cell>
          <cell r="B149" t="str">
            <v>進-餐旅學會</v>
          </cell>
          <cell r="E149" t="str">
            <v>225</v>
          </cell>
          <cell r="F149" t="str">
            <v>自治組織</v>
          </cell>
        </row>
        <row r="150">
          <cell r="A150" t="str">
            <v>226</v>
          </cell>
          <cell r="B150" t="str">
            <v>進-應美學會</v>
          </cell>
          <cell r="E150" t="str">
            <v>226</v>
          </cell>
          <cell r="F150" t="str">
            <v>自治組織</v>
          </cell>
        </row>
        <row r="151">
          <cell r="A151" t="str">
            <v>227</v>
          </cell>
          <cell r="B151" t="str">
            <v>進-宗教學會</v>
          </cell>
          <cell r="E151" t="str">
            <v>227</v>
          </cell>
          <cell r="F151" t="str">
            <v>自治組織</v>
          </cell>
        </row>
        <row r="152">
          <cell r="A152" t="str">
            <v>228</v>
          </cell>
          <cell r="B152" t="str">
            <v>進-文創學程學會</v>
          </cell>
          <cell r="E152" t="str">
            <v>228</v>
          </cell>
          <cell r="F152" t="str">
            <v>自治組織</v>
          </cell>
        </row>
        <row r="153">
          <cell r="A153" t="str">
            <v>230</v>
          </cell>
          <cell r="B153" t="str">
            <v>進-運管學程學會</v>
          </cell>
          <cell r="E153" t="str">
            <v>230</v>
          </cell>
          <cell r="F153" t="str">
            <v>自治組織</v>
          </cell>
        </row>
        <row r="154">
          <cell r="A154" t="str">
            <v>231</v>
          </cell>
          <cell r="B154" t="str">
            <v>進-商管學程學會</v>
          </cell>
          <cell r="E154" t="str">
            <v>231</v>
          </cell>
          <cell r="F154" t="str">
            <v>自治組織</v>
          </cell>
        </row>
        <row r="155">
          <cell r="A155" t="str">
            <v>232</v>
          </cell>
          <cell r="B155" t="str">
            <v>進-軟創學程學會</v>
          </cell>
          <cell r="E155" t="str">
            <v>232</v>
          </cell>
          <cell r="F155" t="str">
            <v>自治組織</v>
          </cell>
        </row>
        <row r="156">
          <cell r="A156" t="str">
            <v>110</v>
          </cell>
          <cell r="B156" t="str">
            <v>傳代會</v>
          </cell>
          <cell r="E156" t="str">
            <v>110</v>
          </cell>
          <cell r="F156" t="str">
            <v>自治組織</v>
          </cell>
        </row>
        <row r="157">
          <cell r="A157" t="str">
            <v>130</v>
          </cell>
          <cell r="B157" t="str">
            <v>影傳學會</v>
          </cell>
          <cell r="E157" t="str">
            <v>130</v>
          </cell>
          <cell r="F157" t="str">
            <v>自治組織</v>
          </cell>
        </row>
        <row r="158">
          <cell r="A158" t="str">
            <v>133</v>
          </cell>
          <cell r="B158" t="str">
            <v>新傳學會</v>
          </cell>
          <cell r="E158" t="str">
            <v>133</v>
          </cell>
          <cell r="F158" t="str">
            <v>自治組織</v>
          </cell>
        </row>
        <row r="159">
          <cell r="A159" t="str">
            <v>134</v>
          </cell>
          <cell r="B159" t="str">
            <v>廣告學會</v>
          </cell>
          <cell r="E159" t="str">
            <v>134</v>
          </cell>
          <cell r="F159" t="str">
            <v>自治組織</v>
          </cell>
        </row>
        <row r="160">
          <cell r="A160" t="str">
            <v>006</v>
          </cell>
          <cell r="B160" t="str">
            <v>管代會</v>
          </cell>
          <cell r="E160" t="str">
            <v>006</v>
          </cell>
          <cell r="F160" t="str">
            <v>自治組織</v>
          </cell>
        </row>
        <row r="161">
          <cell r="A161" t="str">
            <v>035</v>
          </cell>
          <cell r="B161" t="str">
            <v>企管學會</v>
          </cell>
          <cell r="E161" t="str">
            <v>035</v>
          </cell>
          <cell r="F161" t="str">
            <v>自治組織</v>
          </cell>
        </row>
        <row r="162">
          <cell r="A162" t="str">
            <v>036</v>
          </cell>
          <cell r="B162" t="str">
            <v>會計學會</v>
          </cell>
          <cell r="E162" t="str">
            <v>036</v>
          </cell>
          <cell r="F162" t="str">
            <v>自治組織</v>
          </cell>
        </row>
        <row r="163">
          <cell r="A163" t="str">
            <v>037</v>
          </cell>
          <cell r="B163" t="str">
            <v>統資學會</v>
          </cell>
          <cell r="E163" t="str">
            <v>037</v>
          </cell>
          <cell r="F163" t="str">
            <v>自治組織</v>
          </cell>
        </row>
        <row r="164">
          <cell r="A164" t="str">
            <v>038</v>
          </cell>
          <cell r="B164" t="str">
            <v>金融國企學會</v>
          </cell>
          <cell r="E164" t="str">
            <v>038</v>
          </cell>
          <cell r="F164" t="str">
            <v>自治組織</v>
          </cell>
        </row>
        <row r="165">
          <cell r="A165" t="str">
            <v>039</v>
          </cell>
          <cell r="B165" t="str">
            <v>資管學會</v>
          </cell>
          <cell r="E165" t="str">
            <v>039</v>
          </cell>
          <cell r="F165" t="str">
            <v>自治組織</v>
          </cell>
        </row>
        <row r="166">
          <cell r="A166" t="str">
            <v>102</v>
          </cell>
          <cell r="B166" t="str">
            <v>醫學學會</v>
          </cell>
          <cell r="E166" t="str">
            <v>102</v>
          </cell>
          <cell r="F166" t="str">
            <v>自治組織</v>
          </cell>
        </row>
        <row r="167">
          <cell r="A167" t="str">
            <v>103</v>
          </cell>
          <cell r="B167" t="str">
            <v>公衛學會</v>
          </cell>
          <cell r="E167" t="str">
            <v>103</v>
          </cell>
          <cell r="F167" t="str">
            <v>自治組織</v>
          </cell>
        </row>
        <row r="168">
          <cell r="A168" t="str">
            <v>104</v>
          </cell>
          <cell r="B168" t="str">
            <v>護理學會</v>
          </cell>
          <cell r="E168" t="str">
            <v>104</v>
          </cell>
          <cell r="F168" t="str">
            <v>自治組織</v>
          </cell>
        </row>
        <row r="169">
          <cell r="A169" t="str">
            <v>114</v>
          </cell>
          <cell r="B169" t="str">
            <v>醫代會</v>
          </cell>
          <cell r="E169" t="str">
            <v>114</v>
          </cell>
          <cell r="F169" t="str">
            <v>自治組織</v>
          </cell>
        </row>
        <row r="170">
          <cell r="A170" t="str">
            <v>122</v>
          </cell>
          <cell r="B170" t="str">
            <v>臨心學會</v>
          </cell>
          <cell r="E170" t="str">
            <v>122</v>
          </cell>
          <cell r="F170" t="str">
            <v>自治組織</v>
          </cell>
        </row>
        <row r="171">
          <cell r="A171" t="str">
            <v>135</v>
          </cell>
          <cell r="B171" t="str">
            <v>職治學會</v>
          </cell>
          <cell r="E171" t="str">
            <v>135</v>
          </cell>
          <cell r="F171" t="str">
            <v>自治組織</v>
          </cell>
        </row>
        <row r="172">
          <cell r="A172" t="str">
            <v>154</v>
          </cell>
          <cell r="B172" t="str">
            <v>呼吸治療學會</v>
          </cell>
          <cell r="E172" t="str">
            <v>154</v>
          </cell>
          <cell r="F172" t="str">
            <v>自治組織</v>
          </cell>
        </row>
        <row r="173">
          <cell r="A173" t="str">
            <v>015</v>
          </cell>
          <cell r="B173" t="str">
            <v>音樂學會</v>
          </cell>
          <cell r="E173" t="str">
            <v>015</v>
          </cell>
          <cell r="F173" t="str">
            <v>自治組織</v>
          </cell>
        </row>
        <row r="174">
          <cell r="A174" t="str">
            <v>016</v>
          </cell>
          <cell r="B174" t="str">
            <v>應美學會</v>
          </cell>
          <cell r="E174" t="str">
            <v>016</v>
          </cell>
          <cell r="F174" t="str">
            <v>自治組織</v>
          </cell>
        </row>
        <row r="175">
          <cell r="A175" t="str">
            <v>105</v>
          </cell>
          <cell r="B175" t="str">
            <v>景觀學會</v>
          </cell>
          <cell r="E175" t="str">
            <v>105</v>
          </cell>
          <cell r="F175" t="str">
            <v>自治組織</v>
          </cell>
        </row>
        <row r="176">
          <cell r="A176" t="str">
            <v>113</v>
          </cell>
          <cell r="B176" t="str">
            <v>藝代會</v>
          </cell>
          <cell r="E176" t="str">
            <v>113</v>
          </cell>
          <cell r="F176" t="str">
            <v>自治組織</v>
          </cell>
        </row>
        <row r="177">
          <cell r="A177" t="str">
            <v>000</v>
          </cell>
          <cell r="B177" t="str">
            <v>課外活動組</v>
          </cell>
          <cell r="E177" t="str">
            <v>000</v>
          </cell>
        </row>
        <row r="178">
          <cell r="A178" t="str">
            <v>001</v>
          </cell>
          <cell r="B178" t="str">
            <v>學生聯合會</v>
          </cell>
          <cell r="E178" t="str">
            <v>001</v>
          </cell>
          <cell r="F178" t="str">
            <v>自治組織</v>
          </cell>
        </row>
        <row r="179">
          <cell r="A179" t="str">
            <v>002</v>
          </cell>
          <cell r="B179" t="str">
            <v>學生議會</v>
          </cell>
          <cell r="E179" t="str">
            <v>002</v>
          </cell>
          <cell r="F179" t="str">
            <v>自治組織</v>
          </cell>
        </row>
        <row r="180">
          <cell r="A180" t="str">
            <v>003</v>
          </cell>
          <cell r="B180" t="str">
            <v>各級會議學生代表</v>
          </cell>
          <cell r="E180" t="str">
            <v>003</v>
          </cell>
          <cell r="F180" t="str">
            <v>自治組織</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cell r="E1" t="str">
            <v>代碼</v>
          </cell>
          <cell r="F1" t="str">
            <v>類別</v>
          </cell>
        </row>
        <row r="2">
          <cell r="A2" t="str">
            <v>048</v>
          </cell>
          <cell r="B2" t="str">
            <v>黑水溝社</v>
          </cell>
          <cell r="E2" t="str">
            <v>048</v>
          </cell>
          <cell r="F2" t="str">
            <v>學術性</v>
          </cell>
        </row>
        <row r="3">
          <cell r="A3" t="str">
            <v>049</v>
          </cell>
          <cell r="B3" t="str">
            <v>健言社</v>
          </cell>
          <cell r="E3" t="str">
            <v>049</v>
          </cell>
          <cell r="F3" t="str">
            <v>學術性</v>
          </cell>
        </row>
        <row r="4">
          <cell r="A4" t="str">
            <v>050</v>
          </cell>
          <cell r="B4" t="str">
            <v>大千社</v>
          </cell>
          <cell r="E4" t="str">
            <v>050</v>
          </cell>
          <cell r="F4" t="str">
            <v>學術性</v>
          </cell>
        </row>
        <row r="5">
          <cell r="A5" t="str">
            <v>051</v>
          </cell>
          <cell r="B5" t="str">
            <v>天文社</v>
          </cell>
          <cell r="E5" t="str">
            <v>051</v>
          </cell>
          <cell r="F5" t="str">
            <v>學術性</v>
          </cell>
        </row>
        <row r="6">
          <cell r="A6" t="str">
            <v>052</v>
          </cell>
          <cell r="B6" t="str">
            <v>綠野社</v>
          </cell>
          <cell r="E6" t="str">
            <v>052</v>
          </cell>
          <cell r="F6" t="str">
            <v>學術性</v>
          </cell>
        </row>
        <row r="7">
          <cell r="A7" t="str">
            <v>053</v>
          </cell>
          <cell r="B7" t="str">
            <v>中華醫藥研習社</v>
          </cell>
          <cell r="E7" t="str">
            <v>053</v>
          </cell>
          <cell r="F7" t="str">
            <v>學術性</v>
          </cell>
        </row>
        <row r="8">
          <cell r="A8" t="str">
            <v>054</v>
          </cell>
          <cell r="B8" t="str">
            <v>國際經濟商管學生會</v>
          </cell>
          <cell r="E8" t="str">
            <v>054</v>
          </cell>
          <cell r="F8" t="str">
            <v>學術性</v>
          </cell>
        </row>
        <row r="9">
          <cell r="A9" t="str">
            <v>055</v>
          </cell>
          <cell r="B9" t="str">
            <v>電腦研習社-倒</v>
          </cell>
          <cell r="E9" t="str">
            <v>055</v>
          </cell>
          <cell r="F9" t="str">
            <v>學術性</v>
          </cell>
        </row>
        <row r="10">
          <cell r="A10" t="str">
            <v>056</v>
          </cell>
          <cell r="B10" t="str">
            <v>占星塔羅社</v>
          </cell>
          <cell r="E10" t="str">
            <v>056</v>
          </cell>
          <cell r="F10" t="str">
            <v>學術性</v>
          </cell>
        </row>
        <row r="11">
          <cell r="A11" t="str">
            <v>058</v>
          </cell>
          <cell r="B11" t="str">
            <v>信望愛社</v>
          </cell>
          <cell r="E11" t="str">
            <v>058</v>
          </cell>
          <cell r="F11" t="str">
            <v>學術性</v>
          </cell>
        </row>
        <row r="12">
          <cell r="A12" t="str">
            <v>059</v>
          </cell>
          <cell r="B12" t="str">
            <v>易學社-102倒</v>
          </cell>
          <cell r="E12" t="str">
            <v>059</v>
          </cell>
          <cell r="F12" t="str">
            <v>學術性</v>
          </cell>
        </row>
        <row r="13">
          <cell r="A13" t="str">
            <v>140</v>
          </cell>
          <cell r="B13" t="str">
            <v>學園團契社</v>
          </cell>
          <cell r="E13" t="str">
            <v>140</v>
          </cell>
          <cell r="F13" t="str">
            <v>學術性</v>
          </cell>
        </row>
        <row r="14">
          <cell r="A14" t="str">
            <v>141</v>
          </cell>
          <cell r="B14" t="str">
            <v>禪學社</v>
          </cell>
          <cell r="E14" t="str">
            <v>141</v>
          </cell>
          <cell r="F14" t="str">
            <v>學術性</v>
          </cell>
        </row>
        <row r="15">
          <cell r="A15" t="str">
            <v>142</v>
          </cell>
          <cell r="B15" t="str">
            <v>聖經研究社</v>
          </cell>
          <cell r="E15" t="str">
            <v>142</v>
          </cell>
          <cell r="F15" t="str">
            <v>學術性</v>
          </cell>
        </row>
        <row r="16">
          <cell r="A16" t="str">
            <v>143</v>
          </cell>
          <cell r="B16" t="str">
            <v>國際英語演講社</v>
          </cell>
          <cell r="E16" t="str">
            <v>143</v>
          </cell>
          <cell r="F16" t="str">
            <v>學術性</v>
          </cell>
        </row>
        <row r="17">
          <cell r="A17" t="str">
            <v>155</v>
          </cell>
          <cell r="B17" t="str">
            <v>模擬聯合國社</v>
          </cell>
          <cell r="E17" t="str">
            <v>155</v>
          </cell>
          <cell r="F17" t="str">
            <v>學術性</v>
          </cell>
        </row>
        <row r="18">
          <cell r="A18" t="str">
            <v>159</v>
          </cell>
          <cell r="B18" t="str">
            <v>教育學程學會</v>
          </cell>
          <cell r="E18" t="str">
            <v>159</v>
          </cell>
          <cell r="F18" t="str">
            <v>學術性</v>
          </cell>
        </row>
        <row r="19">
          <cell r="A19" t="str">
            <v>161</v>
          </cell>
          <cell r="B19" t="str">
            <v>福智青年社</v>
          </cell>
          <cell r="E19" t="str">
            <v>161</v>
          </cell>
          <cell r="F19" t="str">
            <v>學術性</v>
          </cell>
        </row>
        <row r="20">
          <cell r="A20" t="str">
            <v>169</v>
          </cell>
          <cell r="B20" t="str">
            <v>歐盟研究社</v>
          </cell>
          <cell r="E20" t="str">
            <v>168</v>
          </cell>
          <cell r="F20" t="str">
            <v>學術性</v>
          </cell>
        </row>
        <row r="21">
          <cell r="A21" t="str">
            <v>174</v>
          </cell>
          <cell r="B21" t="str">
            <v>性別研究社</v>
          </cell>
          <cell r="E21" t="str">
            <v>174</v>
          </cell>
          <cell r="F21" t="str">
            <v>學術性</v>
          </cell>
        </row>
        <row r="22">
          <cell r="A22" t="str">
            <v>229</v>
          </cell>
          <cell r="B22" t="str">
            <v>光鹽社</v>
          </cell>
          <cell r="E22" t="str">
            <v>229</v>
          </cell>
          <cell r="F22" t="str">
            <v>學術性</v>
          </cell>
        </row>
        <row r="23">
          <cell r="A23" t="str">
            <v>042</v>
          </cell>
          <cell r="B23" t="str">
            <v>僑生聯誼會</v>
          </cell>
          <cell r="E23" t="str">
            <v>042</v>
          </cell>
          <cell r="F23" t="str">
            <v>休閒聯誼性</v>
          </cell>
        </row>
        <row r="24">
          <cell r="A24" t="str">
            <v>043</v>
          </cell>
          <cell r="B24" t="str">
            <v>高中校友聯合總會</v>
          </cell>
          <cell r="E24" t="str">
            <v>043</v>
          </cell>
          <cell r="F24" t="str">
            <v>休閒聯誼性</v>
          </cell>
        </row>
        <row r="25">
          <cell r="A25" t="str">
            <v>060</v>
          </cell>
          <cell r="B25" t="str">
            <v>轉學生聯誼會</v>
          </cell>
          <cell r="E25" t="str">
            <v>060</v>
          </cell>
          <cell r="F25" t="str">
            <v>休閒聯誼性</v>
          </cell>
        </row>
        <row r="26">
          <cell r="A26" t="str">
            <v>076</v>
          </cell>
          <cell r="B26" t="str">
            <v>野營社</v>
          </cell>
          <cell r="E26" t="str">
            <v>076</v>
          </cell>
          <cell r="F26" t="str">
            <v>休閒聯誼性</v>
          </cell>
        </row>
        <row r="27">
          <cell r="A27" t="str">
            <v>078</v>
          </cell>
          <cell r="B27" t="str">
            <v>橋藝社</v>
          </cell>
          <cell r="E27" t="str">
            <v>078</v>
          </cell>
          <cell r="F27" t="str">
            <v>休閒聯誼性</v>
          </cell>
        </row>
        <row r="28">
          <cell r="A28" t="str">
            <v>080</v>
          </cell>
          <cell r="B28" t="str">
            <v>魔術社</v>
          </cell>
          <cell r="E28" t="str">
            <v>080</v>
          </cell>
          <cell r="F28" t="str">
            <v>休閒聯誼性</v>
          </cell>
        </row>
        <row r="29">
          <cell r="A29" t="str">
            <v>082</v>
          </cell>
          <cell r="B29" t="str">
            <v>棋藝社</v>
          </cell>
          <cell r="E29" t="str">
            <v>082</v>
          </cell>
          <cell r="F29" t="str">
            <v>休閒聯誼性</v>
          </cell>
        </row>
        <row r="30">
          <cell r="A30" t="str">
            <v>083</v>
          </cell>
          <cell r="B30" t="str">
            <v>飲料調製社</v>
          </cell>
          <cell r="E30" t="str">
            <v>083</v>
          </cell>
          <cell r="F30" t="str">
            <v>休閒聯誼性</v>
          </cell>
        </row>
        <row r="31">
          <cell r="A31" t="str">
            <v>109</v>
          </cell>
          <cell r="B31" t="str">
            <v>嚕啦啦社</v>
          </cell>
          <cell r="E31" t="str">
            <v>109</v>
          </cell>
          <cell r="F31" t="str">
            <v>休閒聯誼性</v>
          </cell>
        </row>
        <row r="32">
          <cell r="A32" t="str">
            <v>129</v>
          </cell>
          <cell r="B32" t="str">
            <v>努瑪社</v>
          </cell>
          <cell r="E32" t="str">
            <v>129</v>
          </cell>
          <cell r="F32" t="str">
            <v>休閒聯誼性</v>
          </cell>
        </row>
        <row r="33">
          <cell r="A33" t="str">
            <v>156</v>
          </cell>
          <cell r="B33" t="str">
            <v>哈客青年社-102倒</v>
          </cell>
          <cell r="E33" t="str">
            <v>156</v>
          </cell>
          <cell r="F33" t="str">
            <v>休閒聯誼性</v>
          </cell>
        </row>
        <row r="34">
          <cell r="A34" t="str">
            <v>168</v>
          </cell>
          <cell r="B34" t="str">
            <v>桌上遊戲社</v>
          </cell>
          <cell r="E34" t="str">
            <v>168</v>
          </cell>
          <cell r="F34" t="str">
            <v>休閒聯誼性</v>
          </cell>
        </row>
        <row r="35">
          <cell r="A35" t="str">
            <v>096</v>
          </cell>
          <cell r="B35" t="str">
            <v>童軍社</v>
          </cell>
          <cell r="E35" t="str">
            <v>096</v>
          </cell>
          <cell r="F35" t="str">
            <v>服務性</v>
          </cell>
        </row>
        <row r="36">
          <cell r="A36" t="str">
            <v>097</v>
          </cell>
          <cell r="B36" t="str">
            <v>同舟共濟服務社</v>
          </cell>
          <cell r="E36" t="str">
            <v>097</v>
          </cell>
          <cell r="F36" t="str">
            <v>服務性</v>
          </cell>
        </row>
        <row r="37">
          <cell r="A37" t="str">
            <v>098</v>
          </cell>
          <cell r="B37" t="str">
            <v>醒新社</v>
          </cell>
          <cell r="E37" t="str">
            <v>098</v>
          </cell>
          <cell r="F37" t="str">
            <v>服務性</v>
          </cell>
        </row>
        <row r="38">
          <cell r="A38" t="str">
            <v>099</v>
          </cell>
          <cell r="B38" t="str">
            <v>淨仁社</v>
          </cell>
          <cell r="E38" t="str">
            <v>099</v>
          </cell>
          <cell r="F38" t="str">
            <v>服務性</v>
          </cell>
        </row>
        <row r="39">
          <cell r="A39" t="str">
            <v>100</v>
          </cell>
          <cell r="B39" t="str">
            <v>急救康輔社</v>
          </cell>
          <cell r="E39" t="str">
            <v>100</v>
          </cell>
          <cell r="F39" t="str">
            <v>服務性</v>
          </cell>
        </row>
        <row r="40">
          <cell r="A40" t="str">
            <v>101</v>
          </cell>
          <cell r="B40" t="str">
            <v>崇德志工服務社</v>
          </cell>
          <cell r="E40" t="str">
            <v>101</v>
          </cell>
          <cell r="F40" t="str">
            <v>服務性</v>
          </cell>
        </row>
        <row r="41">
          <cell r="A41" t="str">
            <v>107</v>
          </cell>
          <cell r="B41" t="str">
            <v>達義社</v>
          </cell>
          <cell r="E41" t="str">
            <v>107</v>
          </cell>
          <cell r="F41" t="str">
            <v>服務性</v>
          </cell>
        </row>
        <row r="42">
          <cell r="A42" t="str">
            <v>116</v>
          </cell>
          <cell r="B42" t="str">
            <v>基層文化服務社</v>
          </cell>
          <cell r="E42" t="str">
            <v>116</v>
          </cell>
          <cell r="F42" t="str">
            <v>服務性</v>
          </cell>
        </row>
        <row r="43">
          <cell r="A43" t="str">
            <v>126</v>
          </cell>
          <cell r="B43" t="str">
            <v>慈濟青年社</v>
          </cell>
          <cell r="E43" t="str">
            <v>126</v>
          </cell>
          <cell r="F43" t="str">
            <v>服務性</v>
          </cell>
        </row>
        <row r="44">
          <cell r="A44" t="str">
            <v>139</v>
          </cell>
          <cell r="B44" t="str">
            <v>春暉社-倒</v>
          </cell>
          <cell r="E44" t="str">
            <v>139</v>
          </cell>
          <cell r="F44" t="str">
            <v>服務性</v>
          </cell>
        </row>
        <row r="45">
          <cell r="A45" t="str">
            <v>148</v>
          </cell>
          <cell r="B45" t="str">
            <v>繪本服務學習社</v>
          </cell>
          <cell r="E45" t="str">
            <v>148</v>
          </cell>
          <cell r="F45" t="str">
            <v>服務性</v>
          </cell>
        </row>
        <row r="46">
          <cell r="A46" t="str">
            <v>149</v>
          </cell>
          <cell r="B46" t="str">
            <v>和我們一起環保社</v>
          </cell>
          <cell r="E46" t="str">
            <v>149</v>
          </cell>
          <cell r="F46" t="str">
            <v>服務性</v>
          </cell>
        </row>
        <row r="47">
          <cell r="A47" t="str">
            <v>163</v>
          </cell>
          <cell r="B47" t="str">
            <v>國際菁英學生會</v>
          </cell>
          <cell r="E47" t="str">
            <v>163</v>
          </cell>
          <cell r="F47" t="str">
            <v>服務性</v>
          </cell>
        </row>
        <row r="48">
          <cell r="A48" t="str">
            <v>217</v>
          </cell>
          <cell r="B48" t="str">
            <v>仁愛服務社</v>
          </cell>
          <cell r="E48" t="str">
            <v>217</v>
          </cell>
          <cell r="F48" t="str">
            <v>服務性</v>
          </cell>
        </row>
        <row r="49">
          <cell r="A49" t="str">
            <v>218</v>
          </cell>
          <cell r="B49" t="str">
            <v>原住民文化服務社-倒</v>
          </cell>
          <cell r="E49" t="str">
            <v>218</v>
          </cell>
          <cell r="F49" t="str">
            <v>服務性</v>
          </cell>
        </row>
        <row r="50">
          <cell r="A50" t="str">
            <v>047</v>
          </cell>
          <cell r="B50" t="str">
            <v>慢速壘球社</v>
          </cell>
          <cell r="E50" t="str">
            <v>047</v>
          </cell>
          <cell r="F50" t="str">
            <v>體能性</v>
          </cell>
        </row>
        <row r="51">
          <cell r="A51" t="str">
            <v>075</v>
          </cell>
          <cell r="B51" t="str">
            <v>登山社</v>
          </cell>
          <cell r="E51" t="str">
            <v>075</v>
          </cell>
          <cell r="F51" t="str">
            <v>體能性</v>
          </cell>
        </row>
        <row r="52">
          <cell r="A52" t="str">
            <v>084</v>
          </cell>
          <cell r="B52" t="str">
            <v>國術社</v>
          </cell>
          <cell r="E52" t="str">
            <v>084</v>
          </cell>
          <cell r="F52" t="str">
            <v>體能性</v>
          </cell>
        </row>
        <row r="53">
          <cell r="A53" t="str">
            <v>086</v>
          </cell>
          <cell r="B53" t="str">
            <v>跆拳道社</v>
          </cell>
          <cell r="E53" t="str">
            <v>086</v>
          </cell>
          <cell r="F53" t="str">
            <v>體能性</v>
          </cell>
        </row>
        <row r="54">
          <cell r="A54" t="str">
            <v>087</v>
          </cell>
          <cell r="B54" t="str">
            <v>柔道社</v>
          </cell>
          <cell r="E54" t="str">
            <v>087</v>
          </cell>
          <cell r="F54" t="str">
            <v>體能性</v>
          </cell>
        </row>
        <row r="55">
          <cell r="A55" t="str">
            <v>088</v>
          </cell>
          <cell r="B55" t="str">
            <v>劍道社</v>
          </cell>
          <cell r="E55" t="str">
            <v>088</v>
          </cell>
          <cell r="F55" t="str">
            <v>體能性</v>
          </cell>
        </row>
        <row r="56">
          <cell r="A56" t="str">
            <v>089</v>
          </cell>
          <cell r="B56" t="str">
            <v>擊劍社</v>
          </cell>
          <cell r="E56" t="str">
            <v>089</v>
          </cell>
          <cell r="F56" t="str">
            <v>體能性</v>
          </cell>
        </row>
        <row r="57">
          <cell r="A57" t="str">
            <v>090</v>
          </cell>
          <cell r="B57" t="str">
            <v>羽球社</v>
          </cell>
          <cell r="E57" t="str">
            <v>090</v>
          </cell>
          <cell r="F57" t="str">
            <v>體能性</v>
          </cell>
        </row>
        <row r="58">
          <cell r="A58" t="str">
            <v>091</v>
          </cell>
          <cell r="B58" t="str">
            <v>桌球社</v>
          </cell>
          <cell r="E58" t="str">
            <v>091</v>
          </cell>
          <cell r="F58" t="str">
            <v>體能性</v>
          </cell>
        </row>
        <row r="59">
          <cell r="A59" t="str">
            <v>092</v>
          </cell>
          <cell r="B59" t="str">
            <v>網球社</v>
          </cell>
          <cell r="E59" t="str">
            <v>092</v>
          </cell>
          <cell r="F59" t="str">
            <v>體能性</v>
          </cell>
        </row>
        <row r="60">
          <cell r="A60" t="str">
            <v>093</v>
          </cell>
          <cell r="B60" t="str">
            <v>射箭社</v>
          </cell>
          <cell r="E60" t="str">
            <v>093</v>
          </cell>
          <cell r="F60" t="str">
            <v>體能性</v>
          </cell>
        </row>
        <row r="61">
          <cell r="A61" t="str">
            <v>117</v>
          </cell>
          <cell r="B61" t="str">
            <v>有氧健身社</v>
          </cell>
          <cell r="E61" t="str">
            <v>117</v>
          </cell>
          <cell r="F61" t="str">
            <v>體能性</v>
          </cell>
        </row>
        <row r="62">
          <cell r="A62" t="str">
            <v>118</v>
          </cell>
          <cell r="B62" t="str">
            <v>同心救生社</v>
          </cell>
          <cell r="E62" t="str">
            <v>118</v>
          </cell>
          <cell r="F62" t="str">
            <v>體能性</v>
          </cell>
        </row>
        <row r="63">
          <cell r="A63" t="str">
            <v>119</v>
          </cell>
          <cell r="B63" t="str">
            <v>足球社</v>
          </cell>
          <cell r="E63" t="str">
            <v>119</v>
          </cell>
          <cell r="F63" t="str">
            <v>體能性</v>
          </cell>
        </row>
        <row r="64">
          <cell r="A64" t="str">
            <v>131</v>
          </cell>
          <cell r="B64" t="str">
            <v>空手道社</v>
          </cell>
          <cell r="E64" t="str">
            <v>131</v>
          </cell>
          <cell r="F64" t="str">
            <v>體能性</v>
          </cell>
        </row>
        <row r="65">
          <cell r="A65" t="str">
            <v>136</v>
          </cell>
          <cell r="B65" t="str">
            <v>黑輪社</v>
          </cell>
          <cell r="E65" t="str">
            <v>136</v>
          </cell>
          <cell r="F65" t="str">
            <v>體能性</v>
          </cell>
        </row>
        <row r="66">
          <cell r="A66" t="str">
            <v>147</v>
          </cell>
          <cell r="B66" t="str">
            <v>競技啦啦隊</v>
          </cell>
          <cell r="E66" t="str">
            <v>147</v>
          </cell>
          <cell r="F66" t="str">
            <v>體能性</v>
          </cell>
        </row>
        <row r="67">
          <cell r="A67" t="str">
            <v>160</v>
          </cell>
          <cell r="B67" t="str">
            <v>龍獅社-102倒</v>
          </cell>
          <cell r="E67" t="str">
            <v>160</v>
          </cell>
          <cell r="F67" t="str">
            <v>體能性</v>
          </cell>
        </row>
        <row r="68">
          <cell r="A68" t="str">
            <v>166</v>
          </cell>
          <cell r="B68" t="str">
            <v>合氣道社</v>
          </cell>
          <cell r="E68" t="str">
            <v>166</v>
          </cell>
          <cell r="F68" t="str">
            <v>體能性</v>
          </cell>
        </row>
        <row r="69">
          <cell r="A69" t="str">
            <v>172</v>
          </cell>
          <cell r="B69" t="str">
            <v>歐洲劍術社</v>
          </cell>
          <cell r="E69" t="str">
            <v>172</v>
          </cell>
          <cell r="F69" t="str">
            <v>體能性</v>
          </cell>
        </row>
        <row r="70">
          <cell r="A70" t="str">
            <v>173</v>
          </cell>
          <cell r="B70" t="str">
            <v>競技飛盤社</v>
          </cell>
          <cell r="E70" t="str">
            <v>173</v>
          </cell>
          <cell r="F70" t="str">
            <v>體能性</v>
          </cell>
        </row>
        <row r="71">
          <cell r="A71" t="str">
            <v>064</v>
          </cell>
          <cell r="B71" t="str">
            <v>書法社</v>
          </cell>
          <cell r="E71" t="str">
            <v>064</v>
          </cell>
          <cell r="F71" t="str">
            <v>藝術性</v>
          </cell>
        </row>
        <row r="72">
          <cell r="A72" t="str">
            <v>065</v>
          </cell>
          <cell r="B72" t="str">
            <v>布袋戲研習社-101倒</v>
          </cell>
          <cell r="E72" t="str">
            <v>065</v>
          </cell>
          <cell r="F72" t="str">
            <v>藝術性</v>
          </cell>
        </row>
        <row r="73">
          <cell r="A73" t="str">
            <v>066</v>
          </cell>
          <cell r="B73" t="str">
            <v>攝影社</v>
          </cell>
          <cell r="E73" t="str">
            <v>066</v>
          </cell>
          <cell r="F73" t="str">
            <v>藝術性</v>
          </cell>
        </row>
        <row r="74">
          <cell r="A74" t="str">
            <v>067</v>
          </cell>
          <cell r="B74" t="str">
            <v>熱舞社</v>
          </cell>
          <cell r="E74" t="str">
            <v>067</v>
          </cell>
          <cell r="F74" t="str">
            <v>藝術性</v>
          </cell>
        </row>
        <row r="75">
          <cell r="A75" t="str">
            <v>070</v>
          </cell>
          <cell r="B75" t="str">
            <v>戲劇社</v>
          </cell>
          <cell r="E75" t="str">
            <v>070</v>
          </cell>
          <cell r="F75" t="str">
            <v>藝術性</v>
          </cell>
        </row>
        <row r="76">
          <cell r="A76" t="str">
            <v>072</v>
          </cell>
          <cell r="B76" t="str">
            <v>國際標準舞蹈社</v>
          </cell>
          <cell r="E76" t="str">
            <v>072</v>
          </cell>
          <cell r="F76" t="str">
            <v>藝術性</v>
          </cell>
        </row>
        <row r="77">
          <cell r="A77" t="str">
            <v>073</v>
          </cell>
          <cell r="B77" t="str">
            <v>電影藝術研究社</v>
          </cell>
          <cell r="E77" t="str">
            <v>073</v>
          </cell>
          <cell r="F77" t="str">
            <v>藝術性</v>
          </cell>
        </row>
        <row r="78">
          <cell r="A78" t="str">
            <v>077</v>
          </cell>
          <cell r="B78" t="str">
            <v>映綠世界舞蹈社</v>
          </cell>
          <cell r="E78" t="str">
            <v>077</v>
          </cell>
          <cell r="F78" t="str">
            <v>藝術性</v>
          </cell>
        </row>
        <row r="79">
          <cell r="A79" t="str">
            <v>081</v>
          </cell>
          <cell r="B79" t="str">
            <v>廣播演藝社</v>
          </cell>
          <cell r="E79" t="str">
            <v>081</v>
          </cell>
          <cell r="F79" t="str">
            <v>藝術性</v>
          </cell>
        </row>
        <row r="80">
          <cell r="A80" t="str">
            <v>128</v>
          </cell>
          <cell r="B80" t="str">
            <v>手語社</v>
          </cell>
          <cell r="E80" t="str">
            <v>128</v>
          </cell>
          <cell r="F80" t="str">
            <v>藝術性</v>
          </cell>
        </row>
        <row r="81">
          <cell r="A81" t="str">
            <v>132</v>
          </cell>
          <cell r="B81" t="str">
            <v>動漫電玩研習社</v>
          </cell>
          <cell r="E81" t="str">
            <v>132</v>
          </cell>
          <cell r="F81" t="str">
            <v>藝術性</v>
          </cell>
        </row>
        <row r="82">
          <cell r="A82" t="str">
            <v>150</v>
          </cell>
          <cell r="B82" t="str">
            <v>氣球創藝社</v>
          </cell>
          <cell r="E82" t="str">
            <v>150</v>
          </cell>
          <cell r="F82" t="str">
            <v>藝術性</v>
          </cell>
        </row>
        <row r="83">
          <cell r="A83" t="str">
            <v>151</v>
          </cell>
          <cell r="B83" t="str">
            <v>肚皮舞社</v>
          </cell>
          <cell r="E83" t="str">
            <v>151</v>
          </cell>
          <cell r="F83" t="str">
            <v>藝術性</v>
          </cell>
        </row>
        <row r="84">
          <cell r="A84" t="str">
            <v>157</v>
          </cell>
          <cell r="B84" t="str">
            <v>影片創作社</v>
          </cell>
          <cell r="E84" t="str">
            <v>157</v>
          </cell>
          <cell r="F84" t="str">
            <v>藝術性</v>
          </cell>
        </row>
        <row r="85">
          <cell r="A85" t="str">
            <v>165</v>
          </cell>
          <cell r="B85" t="str">
            <v>傳統戲曲表演研究社</v>
          </cell>
          <cell r="E85" t="str">
            <v>165</v>
          </cell>
          <cell r="F85" t="str">
            <v>藝術性</v>
          </cell>
        </row>
        <row r="86">
          <cell r="A86" t="str">
            <v>170</v>
          </cell>
          <cell r="B86" t="str">
            <v>彩妝社-103倒</v>
          </cell>
          <cell r="E86" t="str">
            <v>170</v>
          </cell>
          <cell r="F86" t="str">
            <v>藝術性</v>
          </cell>
        </row>
        <row r="87">
          <cell r="A87" t="str">
            <v>171</v>
          </cell>
          <cell r="B87" t="str">
            <v>弓道社</v>
          </cell>
          <cell r="E87" t="str">
            <v>171</v>
          </cell>
          <cell r="F87" t="str">
            <v>藝術性</v>
          </cell>
        </row>
        <row r="88">
          <cell r="A88" t="str">
            <v>219</v>
          </cell>
          <cell r="B88" t="str">
            <v>創意巧手社</v>
          </cell>
          <cell r="E88" t="str">
            <v>219</v>
          </cell>
          <cell r="F88" t="str">
            <v>藝術性</v>
          </cell>
        </row>
        <row r="89">
          <cell r="A89" t="str">
            <v>224</v>
          </cell>
          <cell r="B89" t="str">
            <v>哈特現代爵士舞集</v>
          </cell>
          <cell r="E89" t="str">
            <v>224</v>
          </cell>
          <cell r="F89" t="str">
            <v>藝術性</v>
          </cell>
        </row>
        <row r="90">
          <cell r="A90" t="str">
            <v>061</v>
          </cell>
          <cell r="B90" t="str">
            <v>國樂社</v>
          </cell>
          <cell r="E90" t="str">
            <v>061</v>
          </cell>
          <cell r="F90" t="str">
            <v>音樂性</v>
          </cell>
        </row>
        <row r="91">
          <cell r="A91" t="str">
            <v>062</v>
          </cell>
          <cell r="B91" t="str">
            <v>合唱團</v>
          </cell>
          <cell r="E91" t="str">
            <v>062</v>
          </cell>
          <cell r="F91" t="str">
            <v>音樂性</v>
          </cell>
        </row>
        <row r="92">
          <cell r="A92" t="str">
            <v>063</v>
          </cell>
          <cell r="B92" t="str">
            <v>古典吉他社</v>
          </cell>
          <cell r="E92" t="str">
            <v>063</v>
          </cell>
          <cell r="F92" t="str">
            <v>音樂性</v>
          </cell>
        </row>
        <row r="93">
          <cell r="A93" t="str">
            <v>068</v>
          </cell>
          <cell r="B93" t="str">
            <v>管弦樂社</v>
          </cell>
          <cell r="E93" t="str">
            <v>068</v>
          </cell>
          <cell r="F93" t="str">
            <v>音樂性</v>
          </cell>
        </row>
        <row r="94">
          <cell r="A94" t="str">
            <v>069</v>
          </cell>
          <cell r="B94" t="str">
            <v>口琴社</v>
          </cell>
          <cell r="E94" t="str">
            <v>069</v>
          </cell>
          <cell r="F94" t="str">
            <v>音樂性</v>
          </cell>
        </row>
        <row r="95">
          <cell r="A95" t="str">
            <v>071</v>
          </cell>
          <cell r="B95" t="str">
            <v>民謠吉他社</v>
          </cell>
          <cell r="E95" t="str">
            <v>071</v>
          </cell>
          <cell r="F95" t="str">
            <v>音樂性</v>
          </cell>
        </row>
        <row r="96">
          <cell r="A96" t="str">
            <v>074</v>
          </cell>
          <cell r="B96" t="str">
            <v>搖滾音樂研究社</v>
          </cell>
          <cell r="E96" t="str">
            <v>074</v>
          </cell>
          <cell r="F96" t="str">
            <v>音樂性</v>
          </cell>
        </row>
        <row r="97">
          <cell r="A97" t="str">
            <v>123</v>
          </cell>
          <cell r="B97" t="str">
            <v>鋼琴社</v>
          </cell>
          <cell r="E97" t="str">
            <v>123</v>
          </cell>
          <cell r="F97" t="str">
            <v>音樂性</v>
          </cell>
        </row>
        <row r="98">
          <cell r="A98" t="str">
            <v>124</v>
          </cell>
          <cell r="B98" t="str">
            <v>數位音樂創作研習社</v>
          </cell>
          <cell r="E98" t="str">
            <v>124</v>
          </cell>
          <cell r="F98" t="str">
            <v>音樂性</v>
          </cell>
        </row>
        <row r="99">
          <cell r="A99" t="str">
            <v>167</v>
          </cell>
          <cell r="B99" t="str">
            <v>烏克麗麗社</v>
          </cell>
          <cell r="E99" t="str">
            <v>167</v>
          </cell>
          <cell r="F99" t="str">
            <v>音樂性</v>
          </cell>
        </row>
        <row r="100">
          <cell r="A100" t="str">
            <v>223</v>
          </cell>
          <cell r="B100" t="str">
            <v>爵士鋼琴社</v>
          </cell>
          <cell r="E100" t="str">
            <v>223</v>
          </cell>
          <cell r="F100" t="str">
            <v>音樂性</v>
          </cell>
        </row>
        <row r="101">
          <cell r="A101" t="str">
            <v>008</v>
          </cell>
          <cell r="B101" t="str">
            <v>國學會</v>
          </cell>
          <cell r="E101" t="str">
            <v>008</v>
          </cell>
          <cell r="F101" t="str">
            <v>自治組織</v>
          </cell>
        </row>
        <row r="102">
          <cell r="A102" t="str">
            <v>009</v>
          </cell>
          <cell r="B102" t="str">
            <v>歷史學會</v>
          </cell>
          <cell r="E102" t="str">
            <v>009</v>
          </cell>
          <cell r="F102" t="str">
            <v>自治組織</v>
          </cell>
        </row>
        <row r="103">
          <cell r="A103" t="str">
            <v>010</v>
          </cell>
          <cell r="B103" t="str">
            <v>哲學學會</v>
          </cell>
          <cell r="E103" t="str">
            <v>010</v>
          </cell>
          <cell r="F103" t="str">
            <v>自治組織</v>
          </cell>
        </row>
        <row r="104">
          <cell r="A104" t="str">
            <v>112</v>
          </cell>
          <cell r="B104" t="str">
            <v>文代會</v>
          </cell>
          <cell r="E104" t="str">
            <v>112</v>
          </cell>
          <cell r="F104" t="str">
            <v>自治組織</v>
          </cell>
        </row>
        <row r="105">
          <cell r="A105" t="str">
            <v>005</v>
          </cell>
          <cell r="B105" t="str">
            <v>外代會</v>
          </cell>
          <cell r="E105" t="str">
            <v>005</v>
          </cell>
          <cell r="F105" t="str">
            <v>自治組織</v>
          </cell>
        </row>
        <row r="106">
          <cell r="A106" t="str">
            <v>026</v>
          </cell>
          <cell r="B106" t="str">
            <v>英文學會</v>
          </cell>
          <cell r="E106" t="str">
            <v>026</v>
          </cell>
          <cell r="F106" t="str">
            <v>自治組織</v>
          </cell>
        </row>
        <row r="107">
          <cell r="A107" t="str">
            <v>027</v>
          </cell>
          <cell r="B107" t="str">
            <v>德語學會</v>
          </cell>
          <cell r="E107" t="str">
            <v>027</v>
          </cell>
          <cell r="F107" t="str">
            <v>自治組織</v>
          </cell>
        </row>
        <row r="108">
          <cell r="A108" t="str">
            <v>028</v>
          </cell>
          <cell r="B108" t="str">
            <v>法文學會</v>
          </cell>
          <cell r="E108" t="str">
            <v>028</v>
          </cell>
          <cell r="F108" t="str">
            <v>自治組織</v>
          </cell>
        </row>
        <row r="109">
          <cell r="A109" t="str">
            <v>029</v>
          </cell>
          <cell r="B109" t="str">
            <v>西文學會</v>
          </cell>
          <cell r="E109" t="str">
            <v>029</v>
          </cell>
          <cell r="F109" t="str">
            <v>自治組織</v>
          </cell>
        </row>
        <row r="110">
          <cell r="A110" t="str">
            <v>030</v>
          </cell>
          <cell r="B110" t="str">
            <v>日文學會</v>
          </cell>
          <cell r="E110" t="str">
            <v>030</v>
          </cell>
          <cell r="F110" t="str">
            <v>自治組織</v>
          </cell>
        </row>
        <row r="111">
          <cell r="A111" t="str">
            <v>040</v>
          </cell>
          <cell r="B111" t="str">
            <v>義文學會</v>
          </cell>
          <cell r="E111" t="str">
            <v>040</v>
          </cell>
          <cell r="F111" t="str">
            <v>自治組織</v>
          </cell>
        </row>
        <row r="112">
          <cell r="A112" t="str">
            <v>012</v>
          </cell>
          <cell r="B112" t="str">
            <v>兒家學會</v>
          </cell>
          <cell r="E112" t="str">
            <v>012</v>
          </cell>
          <cell r="F112" t="str">
            <v>自治組織</v>
          </cell>
        </row>
        <row r="113">
          <cell r="A113" t="str">
            <v>021</v>
          </cell>
          <cell r="B113" t="str">
            <v>餐旅學會</v>
          </cell>
          <cell r="E113" t="str">
            <v>021</v>
          </cell>
          <cell r="F113" t="str">
            <v>自治組織</v>
          </cell>
        </row>
        <row r="114">
          <cell r="A114" t="str">
            <v>022</v>
          </cell>
          <cell r="B114" t="str">
            <v>食科學會</v>
          </cell>
          <cell r="E114" t="str">
            <v>022</v>
          </cell>
          <cell r="F114" t="str">
            <v>自治組織</v>
          </cell>
        </row>
        <row r="115">
          <cell r="A115" t="str">
            <v>023</v>
          </cell>
          <cell r="B115" t="str">
            <v>織品學會</v>
          </cell>
          <cell r="E115" t="str">
            <v>023</v>
          </cell>
          <cell r="F115" t="str">
            <v>自治組織</v>
          </cell>
        </row>
        <row r="116">
          <cell r="A116" t="str">
            <v>120</v>
          </cell>
          <cell r="B116" t="str">
            <v>民代會</v>
          </cell>
          <cell r="E116" t="str">
            <v>120</v>
          </cell>
          <cell r="F116" t="str">
            <v>自治組織</v>
          </cell>
        </row>
        <row r="117">
          <cell r="A117" t="str">
            <v>145</v>
          </cell>
          <cell r="B117" t="str">
            <v>營養學會</v>
          </cell>
          <cell r="E117" t="str">
            <v>145</v>
          </cell>
          <cell r="F117" t="str">
            <v>自治組織</v>
          </cell>
        </row>
        <row r="118">
          <cell r="A118" t="str">
            <v>007</v>
          </cell>
          <cell r="B118" t="str">
            <v>法代會</v>
          </cell>
          <cell r="E118" t="str">
            <v>007</v>
          </cell>
          <cell r="F118" t="str">
            <v>自治組織</v>
          </cell>
        </row>
        <row r="119">
          <cell r="A119" t="str">
            <v>034</v>
          </cell>
          <cell r="B119" t="str">
            <v>法律學會</v>
          </cell>
          <cell r="E119" t="str">
            <v>034</v>
          </cell>
          <cell r="F119" t="str">
            <v>自治組織</v>
          </cell>
        </row>
        <row r="120">
          <cell r="A120" t="str">
            <v>111</v>
          </cell>
          <cell r="B120" t="str">
            <v>財法學會</v>
          </cell>
          <cell r="E120" t="str">
            <v>111</v>
          </cell>
          <cell r="F120" t="str">
            <v>自治組織</v>
          </cell>
        </row>
        <row r="121">
          <cell r="A121" t="str">
            <v>152</v>
          </cell>
          <cell r="B121" t="str">
            <v>學士後法律學會</v>
          </cell>
          <cell r="E121" t="str">
            <v>152</v>
          </cell>
          <cell r="F121" t="str">
            <v>自治組織</v>
          </cell>
        </row>
        <row r="122">
          <cell r="A122" t="str">
            <v>013</v>
          </cell>
          <cell r="B122" t="str">
            <v>心理學會</v>
          </cell>
          <cell r="E122" t="str">
            <v>013</v>
          </cell>
          <cell r="F122" t="str">
            <v>自治組織</v>
          </cell>
        </row>
        <row r="123">
          <cell r="A123" t="str">
            <v>031</v>
          </cell>
          <cell r="B123" t="str">
            <v>社會學會</v>
          </cell>
          <cell r="E123" t="str">
            <v>031</v>
          </cell>
          <cell r="F123" t="str">
            <v>自治組織</v>
          </cell>
        </row>
        <row r="124">
          <cell r="A124" t="str">
            <v>032</v>
          </cell>
          <cell r="B124" t="str">
            <v>社工學會</v>
          </cell>
          <cell r="E124" t="str">
            <v>032</v>
          </cell>
          <cell r="F124" t="str">
            <v>自治組織</v>
          </cell>
        </row>
        <row r="125">
          <cell r="A125" t="str">
            <v>033</v>
          </cell>
          <cell r="B125" t="str">
            <v>經濟學會</v>
          </cell>
          <cell r="E125" t="str">
            <v>033</v>
          </cell>
          <cell r="F125" t="str">
            <v>自治組織</v>
          </cell>
        </row>
        <row r="126">
          <cell r="A126" t="str">
            <v>115</v>
          </cell>
          <cell r="B126" t="str">
            <v>社科代會</v>
          </cell>
          <cell r="E126" t="str">
            <v>115</v>
          </cell>
          <cell r="F126" t="str">
            <v>自治組織</v>
          </cell>
        </row>
        <row r="127">
          <cell r="A127" t="str">
            <v>121</v>
          </cell>
          <cell r="B127" t="str">
            <v>宗教學會</v>
          </cell>
          <cell r="E127" t="str">
            <v>121</v>
          </cell>
          <cell r="F127" t="str">
            <v>自治組織</v>
          </cell>
        </row>
        <row r="128">
          <cell r="A128" t="str">
            <v>011</v>
          </cell>
          <cell r="B128" t="str">
            <v>圖資學會</v>
          </cell>
          <cell r="E128" t="str">
            <v>011</v>
          </cell>
          <cell r="F128" t="str">
            <v>自治組織</v>
          </cell>
        </row>
        <row r="129">
          <cell r="A129" t="str">
            <v>014</v>
          </cell>
          <cell r="B129" t="str">
            <v>體育學會</v>
          </cell>
          <cell r="E129" t="str">
            <v>014</v>
          </cell>
          <cell r="F129" t="str">
            <v>自治組織</v>
          </cell>
        </row>
        <row r="130">
          <cell r="A130" t="str">
            <v>108</v>
          </cell>
          <cell r="B130" t="str">
            <v>教代會</v>
          </cell>
          <cell r="E130" t="str">
            <v>108</v>
          </cell>
          <cell r="F130" t="str">
            <v>自治組織</v>
          </cell>
        </row>
        <row r="131">
          <cell r="A131" t="str">
            <v>004</v>
          </cell>
          <cell r="B131" t="str">
            <v>理工代會</v>
          </cell>
          <cell r="E131" t="str">
            <v>004</v>
          </cell>
          <cell r="F131" t="str">
            <v>自治組織</v>
          </cell>
        </row>
        <row r="132">
          <cell r="A132" t="str">
            <v>017</v>
          </cell>
          <cell r="B132" t="str">
            <v>數學學會</v>
          </cell>
          <cell r="E132" t="str">
            <v>017</v>
          </cell>
          <cell r="F132" t="str">
            <v>自治組織</v>
          </cell>
        </row>
        <row r="133">
          <cell r="A133" t="str">
            <v>018</v>
          </cell>
          <cell r="B133" t="str">
            <v>物理學會</v>
          </cell>
          <cell r="E133" t="str">
            <v>018</v>
          </cell>
          <cell r="F133" t="str">
            <v>自治組織</v>
          </cell>
        </row>
        <row r="134">
          <cell r="A134" t="str">
            <v>019</v>
          </cell>
          <cell r="B134" t="str">
            <v>化學學會</v>
          </cell>
          <cell r="E134" t="str">
            <v>019</v>
          </cell>
          <cell r="F134" t="str">
            <v>自治組織</v>
          </cell>
        </row>
        <row r="135">
          <cell r="A135" t="str">
            <v>020</v>
          </cell>
          <cell r="B135" t="str">
            <v>生科學會</v>
          </cell>
          <cell r="E135" t="str">
            <v>020</v>
          </cell>
          <cell r="F135" t="str">
            <v>自治組織</v>
          </cell>
        </row>
        <row r="136">
          <cell r="A136" t="str">
            <v>024</v>
          </cell>
          <cell r="B136" t="str">
            <v>電機學會</v>
          </cell>
          <cell r="E136" t="str">
            <v>024</v>
          </cell>
          <cell r="F136" t="str">
            <v>自治組織</v>
          </cell>
        </row>
        <row r="137">
          <cell r="A137" t="str">
            <v>025</v>
          </cell>
          <cell r="B137" t="str">
            <v>資工學會</v>
          </cell>
          <cell r="E137" t="str">
            <v>025</v>
          </cell>
          <cell r="F137" t="str">
            <v>自治組織</v>
          </cell>
        </row>
        <row r="138">
          <cell r="A138" t="str">
            <v>202</v>
          </cell>
          <cell r="B138" t="str">
            <v>進-學代會</v>
          </cell>
          <cell r="E138" t="str">
            <v>202</v>
          </cell>
          <cell r="F138" t="str">
            <v>自治組織</v>
          </cell>
        </row>
        <row r="139">
          <cell r="A139" t="str">
            <v>203</v>
          </cell>
          <cell r="B139" t="str">
            <v>進-國學會</v>
          </cell>
          <cell r="E139" t="str">
            <v>203</v>
          </cell>
          <cell r="F139" t="str">
            <v>自治組織</v>
          </cell>
        </row>
        <row r="140">
          <cell r="A140" t="str">
            <v>204</v>
          </cell>
          <cell r="B140" t="str">
            <v>進-歷史學會</v>
          </cell>
          <cell r="E140" t="str">
            <v>204</v>
          </cell>
          <cell r="F140" t="str">
            <v>自治組織</v>
          </cell>
        </row>
        <row r="141">
          <cell r="A141" t="str">
            <v>205</v>
          </cell>
          <cell r="B141" t="str">
            <v>進-哲學學會</v>
          </cell>
          <cell r="E141" t="str">
            <v>205</v>
          </cell>
          <cell r="F141" t="str">
            <v>自治組織</v>
          </cell>
        </row>
        <row r="142">
          <cell r="A142" t="str">
            <v>206</v>
          </cell>
          <cell r="B142" t="str">
            <v>進-大傳學程學會</v>
          </cell>
          <cell r="E142" t="str">
            <v>206</v>
          </cell>
          <cell r="F142" t="str">
            <v>自治組織</v>
          </cell>
        </row>
        <row r="143">
          <cell r="A143" t="str">
            <v>207</v>
          </cell>
          <cell r="B143" t="str">
            <v>進-圖資學會</v>
          </cell>
          <cell r="E143" t="str">
            <v>207</v>
          </cell>
          <cell r="F143" t="str">
            <v>自治組織</v>
          </cell>
        </row>
        <row r="144">
          <cell r="A144" t="str">
            <v>208</v>
          </cell>
          <cell r="B144" t="str">
            <v>進-英文學會</v>
          </cell>
          <cell r="E144" t="str">
            <v>208</v>
          </cell>
          <cell r="F144" t="str">
            <v>自治組織</v>
          </cell>
        </row>
        <row r="145">
          <cell r="A145" t="str">
            <v>209</v>
          </cell>
          <cell r="B145" t="str">
            <v>進-日文學會</v>
          </cell>
          <cell r="E145" t="str">
            <v>209</v>
          </cell>
          <cell r="F145" t="str">
            <v>自治組織</v>
          </cell>
        </row>
        <row r="146">
          <cell r="A146" t="str">
            <v>210</v>
          </cell>
          <cell r="B146" t="str">
            <v>進-數學學會</v>
          </cell>
          <cell r="E146" t="str">
            <v>210</v>
          </cell>
          <cell r="F146" t="str">
            <v>自治組織</v>
          </cell>
        </row>
        <row r="147">
          <cell r="A147" t="str">
            <v>211</v>
          </cell>
          <cell r="B147" t="str">
            <v>進-法律學會</v>
          </cell>
          <cell r="E147" t="str">
            <v>211</v>
          </cell>
          <cell r="F147" t="str">
            <v>自治組織</v>
          </cell>
        </row>
        <row r="148">
          <cell r="A148" t="str">
            <v>212</v>
          </cell>
          <cell r="B148" t="str">
            <v>進-經濟學會</v>
          </cell>
          <cell r="E148" t="str">
            <v>212</v>
          </cell>
          <cell r="F148" t="str">
            <v>自治組織</v>
          </cell>
        </row>
        <row r="149">
          <cell r="A149" t="str">
            <v>225</v>
          </cell>
          <cell r="B149" t="str">
            <v>進-餐旅學會</v>
          </cell>
          <cell r="E149" t="str">
            <v>225</v>
          </cell>
          <cell r="F149" t="str">
            <v>自治組織</v>
          </cell>
        </row>
        <row r="150">
          <cell r="A150" t="str">
            <v>226</v>
          </cell>
          <cell r="B150" t="str">
            <v>進-應美學會</v>
          </cell>
          <cell r="E150" t="str">
            <v>226</v>
          </cell>
          <cell r="F150" t="str">
            <v>自治組織</v>
          </cell>
        </row>
        <row r="151">
          <cell r="A151" t="str">
            <v>227</v>
          </cell>
          <cell r="B151" t="str">
            <v>進-宗教學會</v>
          </cell>
          <cell r="E151" t="str">
            <v>227</v>
          </cell>
          <cell r="F151" t="str">
            <v>自治組織</v>
          </cell>
        </row>
        <row r="152">
          <cell r="A152" t="str">
            <v>228</v>
          </cell>
          <cell r="B152" t="str">
            <v>進-文創學程學會</v>
          </cell>
          <cell r="E152" t="str">
            <v>228</v>
          </cell>
          <cell r="F152" t="str">
            <v>自治組織</v>
          </cell>
        </row>
        <row r="153">
          <cell r="A153" t="str">
            <v>230</v>
          </cell>
          <cell r="B153" t="str">
            <v>進-運管學程學會</v>
          </cell>
          <cell r="E153" t="str">
            <v>230</v>
          </cell>
          <cell r="F153" t="str">
            <v>自治組織</v>
          </cell>
        </row>
        <row r="154">
          <cell r="A154" t="str">
            <v>231</v>
          </cell>
          <cell r="B154" t="str">
            <v>進-商管學程學會</v>
          </cell>
          <cell r="E154" t="str">
            <v>231</v>
          </cell>
          <cell r="F154" t="str">
            <v>自治組織</v>
          </cell>
        </row>
        <row r="155">
          <cell r="A155" t="str">
            <v>232</v>
          </cell>
          <cell r="B155" t="str">
            <v>進-軟創學程學會</v>
          </cell>
          <cell r="E155" t="str">
            <v>232</v>
          </cell>
          <cell r="F155" t="str">
            <v>自治組織</v>
          </cell>
        </row>
        <row r="156">
          <cell r="A156" t="str">
            <v>110</v>
          </cell>
          <cell r="B156" t="str">
            <v>傳代會</v>
          </cell>
          <cell r="E156" t="str">
            <v>110</v>
          </cell>
          <cell r="F156" t="str">
            <v>自治組織</v>
          </cell>
        </row>
        <row r="157">
          <cell r="A157" t="str">
            <v>130</v>
          </cell>
          <cell r="B157" t="str">
            <v>影傳學會</v>
          </cell>
          <cell r="E157" t="str">
            <v>130</v>
          </cell>
          <cell r="F157" t="str">
            <v>自治組織</v>
          </cell>
        </row>
        <row r="158">
          <cell r="A158" t="str">
            <v>133</v>
          </cell>
          <cell r="B158" t="str">
            <v>新傳學會</v>
          </cell>
          <cell r="E158" t="str">
            <v>133</v>
          </cell>
          <cell r="F158" t="str">
            <v>自治組織</v>
          </cell>
        </row>
        <row r="159">
          <cell r="A159" t="str">
            <v>134</v>
          </cell>
          <cell r="B159" t="str">
            <v>廣告學會</v>
          </cell>
          <cell r="E159" t="str">
            <v>134</v>
          </cell>
          <cell r="F159" t="str">
            <v>自治組織</v>
          </cell>
        </row>
        <row r="160">
          <cell r="A160" t="str">
            <v>006</v>
          </cell>
          <cell r="B160" t="str">
            <v>管代會</v>
          </cell>
          <cell r="E160" t="str">
            <v>006</v>
          </cell>
          <cell r="F160" t="str">
            <v>自治組織</v>
          </cell>
        </row>
        <row r="161">
          <cell r="A161" t="str">
            <v>035</v>
          </cell>
          <cell r="B161" t="str">
            <v>企管學會</v>
          </cell>
          <cell r="E161" t="str">
            <v>035</v>
          </cell>
          <cell r="F161" t="str">
            <v>自治組織</v>
          </cell>
        </row>
        <row r="162">
          <cell r="A162" t="str">
            <v>036</v>
          </cell>
          <cell r="B162" t="str">
            <v>會計學會</v>
          </cell>
          <cell r="E162" t="str">
            <v>036</v>
          </cell>
          <cell r="F162" t="str">
            <v>自治組織</v>
          </cell>
        </row>
        <row r="163">
          <cell r="A163" t="str">
            <v>037</v>
          </cell>
          <cell r="B163" t="str">
            <v>統資學會</v>
          </cell>
          <cell r="E163" t="str">
            <v>037</v>
          </cell>
          <cell r="F163" t="str">
            <v>自治組織</v>
          </cell>
        </row>
        <row r="164">
          <cell r="A164" t="str">
            <v>038</v>
          </cell>
          <cell r="B164" t="str">
            <v>金融國企學會</v>
          </cell>
          <cell r="E164" t="str">
            <v>038</v>
          </cell>
          <cell r="F164" t="str">
            <v>自治組織</v>
          </cell>
        </row>
        <row r="165">
          <cell r="A165" t="str">
            <v>039</v>
          </cell>
          <cell r="B165" t="str">
            <v>資管學會</v>
          </cell>
          <cell r="E165" t="str">
            <v>039</v>
          </cell>
          <cell r="F165" t="str">
            <v>自治組織</v>
          </cell>
        </row>
        <row r="166">
          <cell r="A166" t="str">
            <v>102</v>
          </cell>
          <cell r="B166" t="str">
            <v>醫學學會</v>
          </cell>
          <cell r="E166" t="str">
            <v>102</v>
          </cell>
          <cell r="F166" t="str">
            <v>自治組織</v>
          </cell>
        </row>
        <row r="167">
          <cell r="A167" t="str">
            <v>103</v>
          </cell>
          <cell r="B167" t="str">
            <v>公衛學會</v>
          </cell>
          <cell r="E167" t="str">
            <v>103</v>
          </cell>
          <cell r="F167" t="str">
            <v>自治組織</v>
          </cell>
        </row>
        <row r="168">
          <cell r="A168" t="str">
            <v>104</v>
          </cell>
          <cell r="B168" t="str">
            <v>護理學會</v>
          </cell>
          <cell r="E168" t="str">
            <v>104</v>
          </cell>
          <cell r="F168" t="str">
            <v>自治組織</v>
          </cell>
        </row>
        <row r="169">
          <cell r="A169" t="str">
            <v>114</v>
          </cell>
          <cell r="B169" t="str">
            <v>醫代會</v>
          </cell>
          <cell r="E169" t="str">
            <v>114</v>
          </cell>
          <cell r="F169" t="str">
            <v>自治組織</v>
          </cell>
        </row>
        <row r="170">
          <cell r="A170" t="str">
            <v>122</v>
          </cell>
          <cell r="B170" t="str">
            <v>臨心學會</v>
          </cell>
          <cell r="E170" t="str">
            <v>122</v>
          </cell>
          <cell r="F170" t="str">
            <v>自治組織</v>
          </cell>
        </row>
        <row r="171">
          <cell r="A171" t="str">
            <v>135</v>
          </cell>
          <cell r="B171" t="str">
            <v>職治學會</v>
          </cell>
          <cell r="E171" t="str">
            <v>135</v>
          </cell>
          <cell r="F171" t="str">
            <v>自治組織</v>
          </cell>
        </row>
        <row r="172">
          <cell r="A172" t="str">
            <v>154</v>
          </cell>
          <cell r="B172" t="str">
            <v>呼吸治療學會</v>
          </cell>
          <cell r="E172" t="str">
            <v>154</v>
          </cell>
          <cell r="F172" t="str">
            <v>自治組織</v>
          </cell>
        </row>
        <row r="173">
          <cell r="A173" t="str">
            <v>015</v>
          </cell>
          <cell r="B173" t="str">
            <v>音樂學會</v>
          </cell>
          <cell r="E173" t="str">
            <v>015</v>
          </cell>
          <cell r="F173" t="str">
            <v>自治組織</v>
          </cell>
        </row>
        <row r="174">
          <cell r="A174" t="str">
            <v>016</v>
          </cell>
          <cell r="B174" t="str">
            <v>應美學會</v>
          </cell>
          <cell r="E174" t="str">
            <v>016</v>
          </cell>
          <cell r="F174" t="str">
            <v>自治組織</v>
          </cell>
        </row>
        <row r="175">
          <cell r="A175" t="str">
            <v>105</v>
          </cell>
          <cell r="B175" t="str">
            <v>景觀學會</v>
          </cell>
          <cell r="E175" t="str">
            <v>105</v>
          </cell>
          <cell r="F175" t="str">
            <v>自治組織</v>
          </cell>
        </row>
        <row r="176">
          <cell r="A176" t="str">
            <v>113</v>
          </cell>
          <cell r="B176" t="str">
            <v>藝代會</v>
          </cell>
          <cell r="E176" t="str">
            <v>113</v>
          </cell>
          <cell r="F176" t="str">
            <v>自治組織</v>
          </cell>
        </row>
        <row r="177">
          <cell r="A177" t="str">
            <v>000</v>
          </cell>
          <cell r="B177" t="str">
            <v>課外活動組</v>
          </cell>
          <cell r="E177" t="str">
            <v>000</v>
          </cell>
        </row>
        <row r="178">
          <cell r="A178" t="str">
            <v>001</v>
          </cell>
          <cell r="B178" t="str">
            <v>學生聯合會</v>
          </cell>
          <cell r="E178" t="str">
            <v>001</v>
          </cell>
          <cell r="F178" t="str">
            <v>自治組織</v>
          </cell>
        </row>
        <row r="179">
          <cell r="A179" t="str">
            <v>002</v>
          </cell>
          <cell r="B179" t="str">
            <v>學生議會</v>
          </cell>
          <cell r="E179" t="str">
            <v>002</v>
          </cell>
          <cell r="F179" t="str">
            <v>自治組織</v>
          </cell>
        </row>
        <row r="180">
          <cell r="A180" t="str">
            <v>003</v>
          </cell>
          <cell r="B180" t="str">
            <v>各級會議學生代表</v>
          </cell>
          <cell r="E180" t="str">
            <v>003</v>
          </cell>
          <cell r="F180" t="str">
            <v>自治組織</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sheetData sheetId="1"/>
      <sheetData sheetId="2"/>
      <sheetData sheetId="3"/>
      <sheetData sheetId="4"/>
      <sheetData sheetId="5">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row>
        <row r="2">
          <cell r="A2" t="str">
            <v>048</v>
          </cell>
          <cell r="B2" t="str">
            <v>黑水溝社</v>
          </cell>
        </row>
        <row r="3">
          <cell r="A3" t="str">
            <v>049</v>
          </cell>
          <cell r="B3" t="str">
            <v>健言社</v>
          </cell>
        </row>
        <row r="4">
          <cell r="A4" t="str">
            <v>050</v>
          </cell>
          <cell r="B4" t="str">
            <v>大千社</v>
          </cell>
        </row>
        <row r="5">
          <cell r="A5" t="str">
            <v>051</v>
          </cell>
          <cell r="B5" t="str">
            <v>天文社</v>
          </cell>
        </row>
        <row r="6">
          <cell r="A6" t="str">
            <v>052</v>
          </cell>
          <cell r="B6" t="str">
            <v>綠野社</v>
          </cell>
        </row>
        <row r="7">
          <cell r="A7" t="str">
            <v>053</v>
          </cell>
          <cell r="B7" t="str">
            <v>中華醫藥研習社</v>
          </cell>
        </row>
        <row r="8">
          <cell r="A8" t="str">
            <v>054</v>
          </cell>
          <cell r="B8" t="str">
            <v>國際經濟商管學生會</v>
          </cell>
        </row>
        <row r="9">
          <cell r="A9" t="str">
            <v>055</v>
          </cell>
          <cell r="B9" t="str">
            <v>電腦研習社-倒</v>
          </cell>
        </row>
        <row r="10">
          <cell r="A10" t="str">
            <v>056</v>
          </cell>
          <cell r="B10" t="str">
            <v>占星塔羅社</v>
          </cell>
        </row>
        <row r="11">
          <cell r="A11" t="str">
            <v>058</v>
          </cell>
          <cell r="B11" t="str">
            <v>信望愛社</v>
          </cell>
        </row>
        <row r="12">
          <cell r="A12" t="str">
            <v>059</v>
          </cell>
          <cell r="B12" t="str">
            <v>易學社-102倒</v>
          </cell>
        </row>
        <row r="13">
          <cell r="A13" t="str">
            <v>140</v>
          </cell>
          <cell r="B13" t="str">
            <v>學園團契社</v>
          </cell>
        </row>
        <row r="14">
          <cell r="A14" t="str">
            <v>141</v>
          </cell>
          <cell r="B14" t="str">
            <v>禪學社</v>
          </cell>
        </row>
        <row r="15">
          <cell r="A15" t="str">
            <v>142</v>
          </cell>
          <cell r="B15" t="str">
            <v>聖經研究社</v>
          </cell>
        </row>
        <row r="16">
          <cell r="A16" t="str">
            <v>143</v>
          </cell>
          <cell r="B16" t="str">
            <v>國際英語演講社</v>
          </cell>
        </row>
        <row r="17">
          <cell r="A17" t="str">
            <v>155</v>
          </cell>
          <cell r="B17" t="str">
            <v>模擬聯合國社</v>
          </cell>
        </row>
        <row r="18">
          <cell r="A18" t="str">
            <v>159</v>
          </cell>
          <cell r="B18" t="str">
            <v>教育學程學會</v>
          </cell>
        </row>
        <row r="19">
          <cell r="A19" t="str">
            <v>161</v>
          </cell>
          <cell r="B19" t="str">
            <v>福智青年社</v>
          </cell>
        </row>
        <row r="20">
          <cell r="A20" t="str">
            <v>169</v>
          </cell>
          <cell r="B20" t="str">
            <v>歐盟研究社</v>
          </cell>
        </row>
        <row r="21">
          <cell r="A21" t="str">
            <v>174</v>
          </cell>
          <cell r="B21" t="str">
            <v>性別研究社</v>
          </cell>
        </row>
        <row r="22">
          <cell r="A22" t="str">
            <v>229</v>
          </cell>
          <cell r="B22" t="str">
            <v>光鹽社</v>
          </cell>
        </row>
        <row r="23">
          <cell r="A23" t="str">
            <v>042</v>
          </cell>
          <cell r="B23" t="str">
            <v>僑生聯誼會</v>
          </cell>
        </row>
        <row r="24">
          <cell r="A24" t="str">
            <v>043</v>
          </cell>
          <cell r="B24" t="str">
            <v>高中校友聯合總會</v>
          </cell>
        </row>
        <row r="25">
          <cell r="A25" t="str">
            <v>060</v>
          </cell>
          <cell r="B25" t="str">
            <v>轉學生聯誼會</v>
          </cell>
        </row>
        <row r="26">
          <cell r="A26" t="str">
            <v>076</v>
          </cell>
          <cell r="B26" t="str">
            <v>野營社</v>
          </cell>
        </row>
        <row r="27">
          <cell r="A27" t="str">
            <v>078</v>
          </cell>
          <cell r="B27" t="str">
            <v>橋藝社</v>
          </cell>
        </row>
        <row r="28">
          <cell r="A28" t="str">
            <v>080</v>
          </cell>
          <cell r="B28" t="str">
            <v>魔術社</v>
          </cell>
        </row>
        <row r="29">
          <cell r="A29" t="str">
            <v>082</v>
          </cell>
          <cell r="B29" t="str">
            <v>棋藝社</v>
          </cell>
        </row>
        <row r="30">
          <cell r="A30" t="str">
            <v>083</v>
          </cell>
          <cell r="B30" t="str">
            <v>飲料調製社</v>
          </cell>
        </row>
        <row r="31">
          <cell r="A31" t="str">
            <v>109</v>
          </cell>
          <cell r="B31" t="str">
            <v>嚕啦啦社</v>
          </cell>
        </row>
        <row r="32">
          <cell r="A32" t="str">
            <v>129</v>
          </cell>
          <cell r="B32" t="str">
            <v>努瑪社</v>
          </cell>
        </row>
        <row r="33">
          <cell r="A33" t="str">
            <v>156</v>
          </cell>
          <cell r="B33" t="str">
            <v>哈客青年社-102倒</v>
          </cell>
        </row>
        <row r="34">
          <cell r="A34" t="str">
            <v>168</v>
          </cell>
          <cell r="B34" t="str">
            <v>桌上遊戲社</v>
          </cell>
        </row>
        <row r="35">
          <cell r="A35" t="str">
            <v>096</v>
          </cell>
          <cell r="B35" t="str">
            <v>童軍社</v>
          </cell>
        </row>
        <row r="36">
          <cell r="A36" t="str">
            <v>097</v>
          </cell>
          <cell r="B36" t="str">
            <v>同舟共濟服務社</v>
          </cell>
        </row>
        <row r="37">
          <cell r="A37" t="str">
            <v>098</v>
          </cell>
          <cell r="B37" t="str">
            <v>醒新社</v>
          </cell>
        </row>
        <row r="38">
          <cell r="A38" t="str">
            <v>099</v>
          </cell>
          <cell r="B38" t="str">
            <v>淨仁社</v>
          </cell>
        </row>
        <row r="39">
          <cell r="A39" t="str">
            <v>100</v>
          </cell>
          <cell r="B39" t="str">
            <v>急救康輔社</v>
          </cell>
        </row>
        <row r="40">
          <cell r="A40" t="str">
            <v>101</v>
          </cell>
          <cell r="B40" t="str">
            <v>崇德志工服務社</v>
          </cell>
        </row>
        <row r="41">
          <cell r="A41" t="str">
            <v>107</v>
          </cell>
          <cell r="B41" t="str">
            <v>達義社</v>
          </cell>
        </row>
        <row r="42">
          <cell r="A42" t="str">
            <v>116</v>
          </cell>
          <cell r="B42" t="str">
            <v>基層文化服務社</v>
          </cell>
        </row>
        <row r="43">
          <cell r="A43" t="str">
            <v>126</v>
          </cell>
          <cell r="B43" t="str">
            <v>慈濟青年社</v>
          </cell>
        </row>
        <row r="44">
          <cell r="A44" t="str">
            <v>139</v>
          </cell>
          <cell r="B44" t="str">
            <v>春暉社-倒</v>
          </cell>
        </row>
        <row r="45">
          <cell r="A45" t="str">
            <v>148</v>
          </cell>
          <cell r="B45" t="str">
            <v>繪本服務學習社</v>
          </cell>
        </row>
        <row r="46">
          <cell r="A46" t="str">
            <v>149</v>
          </cell>
          <cell r="B46" t="str">
            <v>和我們一起環保社</v>
          </cell>
        </row>
        <row r="47">
          <cell r="A47" t="str">
            <v>163</v>
          </cell>
          <cell r="B47" t="str">
            <v>國際菁英學生會</v>
          </cell>
        </row>
        <row r="48">
          <cell r="A48" t="str">
            <v>217</v>
          </cell>
          <cell r="B48" t="str">
            <v>仁愛服務社</v>
          </cell>
        </row>
        <row r="49">
          <cell r="A49" t="str">
            <v>218</v>
          </cell>
          <cell r="B49" t="str">
            <v>原住民文化服務社-倒</v>
          </cell>
        </row>
        <row r="50">
          <cell r="A50" t="str">
            <v>047</v>
          </cell>
          <cell r="B50" t="str">
            <v>慢速壘球社</v>
          </cell>
        </row>
        <row r="51">
          <cell r="A51" t="str">
            <v>075</v>
          </cell>
          <cell r="B51" t="str">
            <v>登山社</v>
          </cell>
        </row>
        <row r="52">
          <cell r="A52" t="str">
            <v>084</v>
          </cell>
          <cell r="B52" t="str">
            <v>國術社</v>
          </cell>
        </row>
        <row r="53">
          <cell r="A53" t="str">
            <v>086</v>
          </cell>
          <cell r="B53" t="str">
            <v>跆拳道社</v>
          </cell>
        </row>
        <row r="54">
          <cell r="A54" t="str">
            <v>087</v>
          </cell>
          <cell r="B54" t="str">
            <v>柔道社</v>
          </cell>
        </row>
        <row r="55">
          <cell r="A55" t="str">
            <v>088</v>
          </cell>
          <cell r="B55" t="str">
            <v>劍道社</v>
          </cell>
        </row>
        <row r="56">
          <cell r="A56" t="str">
            <v>089</v>
          </cell>
          <cell r="B56" t="str">
            <v>擊劍社</v>
          </cell>
        </row>
        <row r="57">
          <cell r="A57" t="str">
            <v>090</v>
          </cell>
          <cell r="B57" t="str">
            <v>羽球社</v>
          </cell>
        </row>
        <row r="58">
          <cell r="A58" t="str">
            <v>091</v>
          </cell>
          <cell r="B58" t="str">
            <v>桌球社</v>
          </cell>
        </row>
        <row r="59">
          <cell r="A59" t="str">
            <v>092</v>
          </cell>
          <cell r="B59" t="str">
            <v>網球社</v>
          </cell>
        </row>
        <row r="60">
          <cell r="A60" t="str">
            <v>093</v>
          </cell>
          <cell r="B60" t="str">
            <v>射箭社</v>
          </cell>
        </row>
        <row r="61">
          <cell r="A61" t="str">
            <v>117</v>
          </cell>
          <cell r="B61" t="str">
            <v>有氧健身社</v>
          </cell>
        </row>
        <row r="62">
          <cell r="A62" t="str">
            <v>118</v>
          </cell>
          <cell r="B62" t="str">
            <v>同心救生社</v>
          </cell>
        </row>
        <row r="63">
          <cell r="A63" t="str">
            <v>119</v>
          </cell>
          <cell r="B63" t="str">
            <v>足球社</v>
          </cell>
        </row>
        <row r="64">
          <cell r="A64" t="str">
            <v>131</v>
          </cell>
          <cell r="B64" t="str">
            <v>空手道社</v>
          </cell>
        </row>
        <row r="65">
          <cell r="A65" t="str">
            <v>136</v>
          </cell>
          <cell r="B65" t="str">
            <v>黑輪社</v>
          </cell>
        </row>
        <row r="66">
          <cell r="A66" t="str">
            <v>147</v>
          </cell>
          <cell r="B66" t="str">
            <v>競技啦啦隊</v>
          </cell>
        </row>
        <row r="67">
          <cell r="A67" t="str">
            <v>160</v>
          </cell>
          <cell r="B67" t="str">
            <v>龍獅社-102倒</v>
          </cell>
        </row>
        <row r="68">
          <cell r="A68" t="str">
            <v>166</v>
          </cell>
          <cell r="B68" t="str">
            <v>合氣道社</v>
          </cell>
        </row>
        <row r="69">
          <cell r="A69" t="str">
            <v>172</v>
          </cell>
          <cell r="B69" t="str">
            <v>歐洲劍術社</v>
          </cell>
        </row>
        <row r="70">
          <cell r="A70" t="str">
            <v>173</v>
          </cell>
          <cell r="B70" t="str">
            <v>競技飛盤社</v>
          </cell>
        </row>
        <row r="71">
          <cell r="A71" t="str">
            <v>064</v>
          </cell>
          <cell r="B71" t="str">
            <v>書法社</v>
          </cell>
        </row>
        <row r="72">
          <cell r="A72" t="str">
            <v>065</v>
          </cell>
          <cell r="B72" t="str">
            <v>布袋戲研習社-101倒</v>
          </cell>
        </row>
        <row r="73">
          <cell r="A73" t="str">
            <v>066</v>
          </cell>
          <cell r="B73" t="str">
            <v>攝影社</v>
          </cell>
        </row>
        <row r="74">
          <cell r="A74" t="str">
            <v>067</v>
          </cell>
          <cell r="B74" t="str">
            <v>熱舞社</v>
          </cell>
        </row>
        <row r="75">
          <cell r="A75" t="str">
            <v>070</v>
          </cell>
          <cell r="B75" t="str">
            <v>戲劇社</v>
          </cell>
        </row>
        <row r="76">
          <cell r="A76" t="str">
            <v>072</v>
          </cell>
          <cell r="B76" t="str">
            <v>國際標準舞蹈社</v>
          </cell>
        </row>
        <row r="77">
          <cell r="A77" t="str">
            <v>073</v>
          </cell>
          <cell r="B77" t="str">
            <v>電影藝術研究社</v>
          </cell>
        </row>
        <row r="78">
          <cell r="A78" t="str">
            <v>077</v>
          </cell>
          <cell r="B78" t="str">
            <v>映綠世界舞蹈社</v>
          </cell>
        </row>
        <row r="79">
          <cell r="A79" t="str">
            <v>081</v>
          </cell>
          <cell r="B79" t="str">
            <v>廣播演藝社</v>
          </cell>
        </row>
        <row r="80">
          <cell r="A80" t="str">
            <v>128</v>
          </cell>
          <cell r="B80" t="str">
            <v>手語社</v>
          </cell>
        </row>
        <row r="81">
          <cell r="A81" t="str">
            <v>132</v>
          </cell>
          <cell r="B81" t="str">
            <v>動漫電玩研習社</v>
          </cell>
        </row>
        <row r="82">
          <cell r="A82" t="str">
            <v>150</v>
          </cell>
          <cell r="B82" t="str">
            <v>氣球創藝社</v>
          </cell>
        </row>
        <row r="83">
          <cell r="A83" t="str">
            <v>151</v>
          </cell>
          <cell r="B83" t="str">
            <v>肚皮舞社</v>
          </cell>
        </row>
        <row r="84">
          <cell r="A84" t="str">
            <v>157</v>
          </cell>
          <cell r="B84" t="str">
            <v>影片創作社</v>
          </cell>
        </row>
        <row r="85">
          <cell r="A85" t="str">
            <v>165</v>
          </cell>
          <cell r="B85" t="str">
            <v>傳統戲曲表演研究社</v>
          </cell>
        </row>
        <row r="86">
          <cell r="A86" t="str">
            <v>170</v>
          </cell>
          <cell r="B86" t="str">
            <v>彩妝社-103倒</v>
          </cell>
        </row>
        <row r="87">
          <cell r="A87" t="str">
            <v>171</v>
          </cell>
          <cell r="B87" t="str">
            <v>弓道社</v>
          </cell>
        </row>
        <row r="88">
          <cell r="A88" t="str">
            <v>219</v>
          </cell>
          <cell r="B88" t="str">
            <v>創意巧手社</v>
          </cell>
        </row>
        <row r="89">
          <cell r="A89" t="str">
            <v>224</v>
          </cell>
          <cell r="B89" t="str">
            <v>哈特現代爵士舞集</v>
          </cell>
        </row>
        <row r="90">
          <cell r="A90" t="str">
            <v>061</v>
          </cell>
          <cell r="B90" t="str">
            <v>國樂社</v>
          </cell>
        </row>
        <row r="91">
          <cell r="A91" t="str">
            <v>062</v>
          </cell>
          <cell r="B91" t="str">
            <v>合唱團</v>
          </cell>
        </row>
        <row r="92">
          <cell r="A92" t="str">
            <v>063</v>
          </cell>
          <cell r="B92" t="str">
            <v>古典吉他社</v>
          </cell>
        </row>
        <row r="93">
          <cell r="A93" t="str">
            <v>068</v>
          </cell>
          <cell r="B93" t="str">
            <v>管弦樂社</v>
          </cell>
        </row>
        <row r="94">
          <cell r="A94" t="str">
            <v>069</v>
          </cell>
          <cell r="B94" t="str">
            <v>口琴社</v>
          </cell>
        </row>
        <row r="95">
          <cell r="A95" t="str">
            <v>071</v>
          </cell>
          <cell r="B95" t="str">
            <v>民謠吉他社</v>
          </cell>
        </row>
        <row r="96">
          <cell r="A96" t="str">
            <v>074</v>
          </cell>
          <cell r="B96" t="str">
            <v>搖滾音樂研究社</v>
          </cell>
        </row>
        <row r="97">
          <cell r="A97" t="str">
            <v>123</v>
          </cell>
          <cell r="B97" t="str">
            <v>鋼琴社</v>
          </cell>
        </row>
        <row r="98">
          <cell r="A98" t="str">
            <v>124</v>
          </cell>
          <cell r="B98" t="str">
            <v>數位音樂創作研習社</v>
          </cell>
        </row>
        <row r="99">
          <cell r="A99" t="str">
            <v>167</v>
          </cell>
          <cell r="B99" t="str">
            <v>烏克麗麗社</v>
          </cell>
        </row>
        <row r="100">
          <cell r="A100" t="str">
            <v>223</v>
          </cell>
          <cell r="B100" t="str">
            <v>爵士鋼琴社</v>
          </cell>
        </row>
        <row r="101">
          <cell r="A101" t="str">
            <v>008</v>
          </cell>
          <cell r="B101" t="str">
            <v>國學會</v>
          </cell>
        </row>
        <row r="102">
          <cell r="A102" t="str">
            <v>009</v>
          </cell>
          <cell r="B102" t="str">
            <v>歷史學會</v>
          </cell>
        </row>
        <row r="103">
          <cell r="A103" t="str">
            <v>010</v>
          </cell>
          <cell r="B103" t="str">
            <v>哲學學會</v>
          </cell>
        </row>
        <row r="104">
          <cell r="A104" t="str">
            <v>112</v>
          </cell>
          <cell r="B104" t="str">
            <v>文代會</v>
          </cell>
        </row>
        <row r="105">
          <cell r="A105" t="str">
            <v>005</v>
          </cell>
          <cell r="B105" t="str">
            <v>外代會</v>
          </cell>
        </row>
        <row r="106">
          <cell r="A106" t="str">
            <v>026</v>
          </cell>
          <cell r="B106" t="str">
            <v>英文學會</v>
          </cell>
        </row>
        <row r="107">
          <cell r="A107" t="str">
            <v>027</v>
          </cell>
          <cell r="B107" t="str">
            <v>德語學會</v>
          </cell>
        </row>
        <row r="108">
          <cell r="A108" t="str">
            <v>028</v>
          </cell>
          <cell r="B108" t="str">
            <v>法文學會</v>
          </cell>
        </row>
        <row r="109">
          <cell r="A109" t="str">
            <v>029</v>
          </cell>
          <cell r="B109" t="str">
            <v>西文學會</v>
          </cell>
        </row>
        <row r="110">
          <cell r="A110" t="str">
            <v>030</v>
          </cell>
          <cell r="B110" t="str">
            <v>日文學會</v>
          </cell>
        </row>
        <row r="111">
          <cell r="A111" t="str">
            <v>040</v>
          </cell>
          <cell r="B111" t="str">
            <v>義文學會</v>
          </cell>
        </row>
        <row r="112">
          <cell r="A112" t="str">
            <v>012</v>
          </cell>
          <cell r="B112" t="str">
            <v>兒家學會</v>
          </cell>
        </row>
        <row r="113">
          <cell r="A113" t="str">
            <v>021</v>
          </cell>
          <cell r="B113" t="str">
            <v>餐旅學會</v>
          </cell>
        </row>
        <row r="114">
          <cell r="A114" t="str">
            <v>022</v>
          </cell>
          <cell r="B114" t="str">
            <v>食科學會</v>
          </cell>
        </row>
        <row r="115">
          <cell r="A115" t="str">
            <v>023</v>
          </cell>
          <cell r="B115" t="str">
            <v>織品學會</v>
          </cell>
        </row>
        <row r="116">
          <cell r="A116" t="str">
            <v>120</v>
          </cell>
          <cell r="B116" t="str">
            <v>民代會</v>
          </cell>
        </row>
        <row r="117">
          <cell r="A117" t="str">
            <v>145</v>
          </cell>
          <cell r="B117" t="str">
            <v>營養學會</v>
          </cell>
        </row>
        <row r="118">
          <cell r="A118" t="str">
            <v>007</v>
          </cell>
          <cell r="B118" t="str">
            <v>法代會</v>
          </cell>
        </row>
        <row r="119">
          <cell r="A119" t="str">
            <v>034</v>
          </cell>
          <cell r="B119" t="str">
            <v>法律學會</v>
          </cell>
        </row>
        <row r="120">
          <cell r="A120" t="str">
            <v>111</v>
          </cell>
          <cell r="B120" t="str">
            <v>財法學會</v>
          </cell>
        </row>
        <row r="121">
          <cell r="A121" t="str">
            <v>152</v>
          </cell>
          <cell r="B121" t="str">
            <v>學士後法律學會</v>
          </cell>
        </row>
        <row r="122">
          <cell r="A122" t="str">
            <v>013</v>
          </cell>
          <cell r="B122" t="str">
            <v>心理學會</v>
          </cell>
        </row>
        <row r="123">
          <cell r="A123" t="str">
            <v>031</v>
          </cell>
          <cell r="B123" t="str">
            <v>社會學會</v>
          </cell>
        </row>
        <row r="124">
          <cell r="A124" t="str">
            <v>032</v>
          </cell>
          <cell r="B124" t="str">
            <v>社工學會</v>
          </cell>
        </row>
        <row r="125">
          <cell r="A125" t="str">
            <v>033</v>
          </cell>
          <cell r="B125" t="str">
            <v>經濟學會</v>
          </cell>
        </row>
        <row r="126">
          <cell r="A126" t="str">
            <v>115</v>
          </cell>
          <cell r="B126" t="str">
            <v>社科代會</v>
          </cell>
        </row>
        <row r="127">
          <cell r="A127" t="str">
            <v>121</v>
          </cell>
          <cell r="B127" t="str">
            <v>宗教學會</v>
          </cell>
        </row>
        <row r="128">
          <cell r="A128" t="str">
            <v>011</v>
          </cell>
          <cell r="B128" t="str">
            <v>圖資學會</v>
          </cell>
        </row>
        <row r="129">
          <cell r="A129" t="str">
            <v>014</v>
          </cell>
          <cell r="B129" t="str">
            <v>體育學會</v>
          </cell>
        </row>
        <row r="130">
          <cell r="A130" t="str">
            <v>108</v>
          </cell>
          <cell r="B130" t="str">
            <v>教代會</v>
          </cell>
        </row>
        <row r="131">
          <cell r="A131" t="str">
            <v>004</v>
          </cell>
          <cell r="B131" t="str">
            <v>理工代會</v>
          </cell>
        </row>
        <row r="132">
          <cell r="A132" t="str">
            <v>017</v>
          </cell>
          <cell r="B132" t="str">
            <v>數學學會</v>
          </cell>
        </row>
        <row r="133">
          <cell r="A133" t="str">
            <v>018</v>
          </cell>
          <cell r="B133" t="str">
            <v>物理學會</v>
          </cell>
        </row>
        <row r="134">
          <cell r="A134" t="str">
            <v>019</v>
          </cell>
          <cell r="B134" t="str">
            <v>化學學會</v>
          </cell>
        </row>
        <row r="135">
          <cell r="A135" t="str">
            <v>020</v>
          </cell>
          <cell r="B135" t="str">
            <v>生科學會</v>
          </cell>
        </row>
        <row r="136">
          <cell r="A136" t="str">
            <v>024</v>
          </cell>
          <cell r="B136" t="str">
            <v>電機學會</v>
          </cell>
        </row>
        <row r="137">
          <cell r="A137" t="str">
            <v>025</v>
          </cell>
          <cell r="B137" t="str">
            <v>資工學會</v>
          </cell>
        </row>
        <row r="138">
          <cell r="A138" t="str">
            <v>202</v>
          </cell>
          <cell r="B138" t="str">
            <v>進-學代會</v>
          </cell>
        </row>
        <row r="139">
          <cell r="A139" t="str">
            <v>203</v>
          </cell>
          <cell r="B139" t="str">
            <v>進-國學會</v>
          </cell>
        </row>
        <row r="140">
          <cell r="A140" t="str">
            <v>204</v>
          </cell>
          <cell r="B140" t="str">
            <v>進-歷史學會</v>
          </cell>
        </row>
        <row r="141">
          <cell r="A141" t="str">
            <v>205</v>
          </cell>
          <cell r="B141" t="str">
            <v>進-哲學學會</v>
          </cell>
        </row>
        <row r="142">
          <cell r="A142" t="str">
            <v>206</v>
          </cell>
          <cell r="B142" t="str">
            <v>進-大傳學程學會</v>
          </cell>
        </row>
        <row r="143">
          <cell r="A143" t="str">
            <v>207</v>
          </cell>
          <cell r="B143" t="str">
            <v>進-圖資學會</v>
          </cell>
        </row>
        <row r="144">
          <cell r="A144" t="str">
            <v>208</v>
          </cell>
          <cell r="B144" t="str">
            <v>進-英文學會</v>
          </cell>
        </row>
        <row r="145">
          <cell r="A145" t="str">
            <v>209</v>
          </cell>
          <cell r="B145" t="str">
            <v>進-日文學會</v>
          </cell>
        </row>
        <row r="146">
          <cell r="A146" t="str">
            <v>210</v>
          </cell>
          <cell r="B146" t="str">
            <v>進-數學學會</v>
          </cell>
        </row>
        <row r="147">
          <cell r="A147" t="str">
            <v>211</v>
          </cell>
          <cell r="B147" t="str">
            <v>進-法律學會</v>
          </cell>
        </row>
        <row r="148">
          <cell r="A148" t="str">
            <v>212</v>
          </cell>
          <cell r="B148" t="str">
            <v>進-經濟學會</v>
          </cell>
        </row>
        <row r="149">
          <cell r="A149" t="str">
            <v>225</v>
          </cell>
          <cell r="B149" t="str">
            <v>進-餐旅學會</v>
          </cell>
        </row>
        <row r="150">
          <cell r="A150" t="str">
            <v>226</v>
          </cell>
          <cell r="B150" t="str">
            <v>進-應美學會</v>
          </cell>
        </row>
        <row r="151">
          <cell r="A151" t="str">
            <v>227</v>
          </cell>
          <cell r="B151" t="str">
            <v>進-宗教學會</v>
          </cell>
        </row>
        <row r="152">
          <cell r="A152" t="str">
            <v>228</v>
          </cell>
          <cell r="B152" t="str">
            <v>進-文創學程學會</v>
          </cell>
        </row>
        <row r="153">
          <cell r="A153" t="str">
            <v>230</v>
          </cell>
          <cell r="B153" t="str">
            <v>進-運管學程學會</v>
          </cell>
        </row>
        <row r="154">
          <cell r="A154" t="str">
            <v>231</v>
          </cell>
          <cell r="B154" t="str">
            <v>進-商管學程學會</v>
          </cell>
        </row>
        <row r="155">
          <cell r="A155" t="str">
            <v>232</v>
          </cell>
          <cell r="B155" t="str">
            <v>進-軟創學程學會</v>
          </cell>
        </row>
        <row r="156">
          <cell r="A156" t="str">
            <v>110</v>
          </cell>
          <cell r="B156" t="str">
            <v>傳代會</v>
          </cell>
        </row>
        <row r="157">
          <cell r="A157" t="str">
            <v>130</v>
          </cell>
          <cell r="B157" t="str">
            <v>影傳學會</v>
          </cell>
        </row>
        <row r="158">
          <cell r="A158" t="str">
            <v>133</v>
          </cell>
          <cell r="B158" t="str">
            <v>新傳學會</v>
          </cell>
        </row>
        <row r="159">
          <cell r="A159" t="str">
            <v>134</v>
          </cell>
          <cell r="B159" t="str">
            <v>廣告學會</v>
          </cell>
        </row>
        <row r="160">
          <cell r="A160" t="str">
            <v>006</v>
          </cell>
          <cell r="B160" t="str">
            <v>管代會</v>
          </cell>
        </row>
        <row r="161">
          <cell r="A161" t="str">
            <v>035</v>
          </cell>
          <cell r="B161" t="str">
            <v>企管學會</v>
          </cell>
        </row>
        <row r="162">
          <cell r="A162" t="str">
            <v>036</v>
          </cell>
          <cell r="B162" t="str">
            <v>會計學會</v>
          </cell>
        </row>
        <row r="163">
          <cell r="A163" t="str">
            <v>037</v>
          </cell>
          <cell r="B163" t="str">
            <v>統資學會</v>
          </cell>
        </row>
        <row r="164">
          <cell r="A164" t="str">
            <v>038</v>
          </cell>
          <cell r="B164" t="str">
            <v>金融國企學會</v>
          </cell>
        </row>
        <row r="165">
          <cell r="A165" t="str">
            <v>039</v>
          </cell>
          <cell r="B165" t="str">
            <v>資管學會</v>
          </cell>
        </row>
        <row r="166">
          <cell r="A166" t="str">
            <v>102</v>
          </cell>
          <cell r="B166" t="str">
            <v>醫學學會</v>
          </cell>
        </row>
        <row r="167">
          <cell r="A167" t="str">
            <v>103</v>
          </cell>
          <cell r="B167" t="str">
            <v>公衛學會</v>
          </cell>
        </row>
        <row r="168">
          <cell r="A168" t="str">
            <v>104</v>
          </cell>
          <cell r="B168" t="str">
            <v>護理學會</v>
          </cell>
        </row>
        <row r="169">
          <cell r="A169" t="str">
            <v>114</v>
          </cell>
          <cell r="B169" t="str">
            <v>醫代會</v>
          </cell>
        </row>
        <row r="170">
          <cell r="A170" t="str">
            <v>122</v>
          </cell>
          <cell r="B170" t="str">
            <v>臨心學會</v>
          </cell>
        </row>
        <row r="171">
          <cell r="A171" t="str">
            <v>135</v>
          </cell>
          <cell r="B171" t="str">
            <v>職治學會</v>
          </cell>
        </row>
        <row r="172">
          <cell r="A172" t="str">
            <v>154</v>
          </cell>
          <cell r="B172" t="str">
            <v>呼吸治療學會</v>
          </cell>
        </row>
        <row r="173">
          <cell r="A173" t="str">
            <v>015</v>
          </cell>
          <cell r="B173" t="str">
            <v>音樂學會</v>
          </cell>
        </row>
        <row r="174">
          <cell r="A174" t="str">
            <v>016</v>
          </cell>
          <cell r="B174" t="str">
            <v>應美學會</v>
          </cell>
        </row>
        <row r="175">
          <cell r="A175" t="str">
            <v>105</v>
          </cell>
          <cell r="B175" t="str">
            <v>景觀學會</v>
          </cell>
        </row>
        <row r="176">
          <cell r="A176" t="str">
            <v>113</v>
          </cell>
          <cell r="B176" t="str">
            <v>藝代會</v>
          </cell>
        </row>
        <row r="177">
          <cell r="A177" t="str">
            <v>000</v>
          </cell>
          <cell r="B177" t="str">
            <v>課外活動組</v>
          </cell>
        </row>
        <row r="178">
          <cell r="A178" t="str">
            <v>001</v>
          </cell>
          <cell r="B178" t="str">
            <v>學生聯合會</v>
          </cell>
        </row>
        <row r="179">
          <cell r="A179" t="str">
            <v>002</v>
          </cell>
          <cell r="B179" t="str">
            <v>學生議會</v>
          </cell>
        </row>
        <row r="180">
          <cell r="A180" t="str">
            <v>003</v>
          </cell>
          <cell r="B180" t="str">
            <v>各級會議學生代表</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refreshError="1"/>
      <sheetData sheetId="1" refreshError="1"/>
      <sheetData sheetId="2" refreshError="1"/>
      <sheetData sheetId="3" refreshError="1"/>
      <sheetData sheetId="4" refreshError="1"/>
      <sheetData sheetId="5" refreshError="1">
        <row r="1">
          <cell r="A1" t="str">
            <v>代碼</v>
          </cell>
          <cell r="B1" t="str">
            <v>單位名稱</v>
          </cell>
          <cell r="E1" t="str">
            <v>代碼</v>
          </cell>
          <cell r="F1" t="str">
            <v>類別</v>
          </cell>
        </row>
        <row r="2">
          <cell r="A2" t="str">
            <v>048</v>
          </cell>
          <cell r="B2" t="str">
            <v>黑水溝社</v>
          </cell>
          <cell r="E2" t="str">
            <v>048</v>
          </cell>
          <cell r="F2" t="str">
            <v>學術性</v>
          </cell>
        </row>
        <row r="3">
          <cell r="A3" t="str">
            <v>049</v>
          </cell>
          <cell r="B3" t="str">
            <v>健言社</v>
          </cell>
          <cell r="E3" t="str">
            <v>049</v>
          </cell>
          <cell r="F3" t="str">
            <v>學術性</v>
          </cell>
        </row>
        <row r="4">
          <cell r="A4" t="str">
            <v>050</v>
          </cell>
          <cell r="B4" t="str">
            <v>大千社</v>
          </cell>
          <cell r="E4" t="str">
            <v>050</v>
          </cell>
          <cell r="F4" t="str">
            <v>學術性</v>
          </cell>
        </row>
        <row r="5">
          <cell r="A5" t="str">
            <v>051</v>
          </cell>
          <cell r="B5" t="str">
            <v>天文社</v>
          </cell>
          <cell r="E5" t="str">
            <v>051</v>
          </cell>
          <cell r="F5" t="str">
            <v>學術性</v>
          </cell>
        </row>
        <row r="6">
          <cell r="A6" t="str">
            <v>052</v>
          </cell>
          <cell r="B6" t="str">
            <v>綠野社</v>
          </cell>
          <cell r="E6" t="str">
            <v>052</v>
          </cell>
          <cell r="F6" t="str">
            <v>學術性</v>
          </cell>
        </row>
        <row r="7">
          <cell r="A7" t="str">
            <v>053</v>
          </cell>
          <cell r="B7" t="str">
            <v>中華醫藥研習社</v>
          </cell>
          <cell r="E7" t="str">
            <v>053</v>
          </cell>
          <cell r="F7" t="str">
            <v>學術性</v>
          </cell>
        </row>
        <row r="8">
          <cell r="A8" t="str">
            <v>054</v>
          </cell>
          <cell r="B8" t="str">
            <v>國際經濟商管學生會</v>
          </cell>
          <cell r="E8" t="str">
            <v>054</v>
          </cell>
          <cell r="F8" t="str">
            <v>學術性</v>
          </cell>
        </row>
        <row r="9">
          <cell r="A9" t="str">
            <v>055</v>
          </cell>
          <cell r="B9" t="str">
            <v>電腦研習社-倒</v>
          </cell>
          <cell r="E9" t="str">
            <v>055</v>
          </cell>
          <cell r="F9" t="str">
            <v>學術性</v>
          </cell>
        </row>
        <row r="10">
          <cell r="A10" t="str">
            <v>056</v>
          </cell>
          <cell r="B10" t="str">
            <v>占星塔羅社</v>
          </cell>
          <cell r="E10" t="str">
            <v>056</v>
          </cell>
          <cell r="F10" t="str">
            <v>學術性</v>
          </cell>
        </row>
        <row r="11">
          <cell r="A11" t="str">
            <v>058</v>
          </cell>
          <cell r="B11" t="str">
            <v>信望愛社</v>
          </cell>
          <cell r="E11" t="str">
            <v>058</v>
          </cell>
          <cell r="F11" t="str">
            <v>學術性</v>
          </cell>
        </row>
        <row r="12">
          <cell r="A12" t="str">
            <v>059</v>
          </cell>
          <cell r="B12" t="str">
            <v>易學社-102倒</v>
          </cell>
          <cell r="E12" t="str">
            <v>059</v>
          </cell>
          <cell r="F12" t="str">
            <v>學術性</v>
          </cell>
        </row>
        <row r="13">
          <cell r="A13" t="str">
            <v>140</v>
          </cell>
          <cell r="B13" t="str">
            <v>學園團契社</v>
          </cell>
          <cell r="E13" t="str">
            <v>140</v>
          </cell>
          <cell r="F13" t="str">
            <v>學術性</v>
          </cell>
        </row>
        <row r="14">
          <cell r="A14" t="str">
            <v>141</v>
          </cell>
          <cell r="B14" t="str">
            <v>禪學社</v>
          </cell>
          <cell r="E14" t="str">
            <v>141</v>
          </cell>
          <cell r="F14" t="str">
            <v>學術性</v>
          </cell>
        </row>
        <row r="15">
          <cell r="A15" t="str">
            <v>142</v>
          </cell>
          <cell r="B15" t="str">
            <v>聖經研究社</v>
          </cell>
          <cell r="E15" t="str">
            <v>142</v>
          </cell>
          <cell r="F15" t="str">
            <v>學術性</v>
          </cell>
        </row>
        <row r="16">
          <cell r="A16" t="str">
            <v>143</v>
          </cell>
          <cell r="B16" t="str">
            <v>國際英語演講社</v>
          </cell>
          <cell r="E16" t="str">
            <v>143</v>
          </cell>
          <cell r="F16" t="str">
            <v>學術性</v>
          </cell>
        </row>
        <row r="17">
          <cell r="A17" t="str">
            <v>155</v>
          </cell>
          <cell r="B17" t="str">
            <v>模擬聯合國社</v>
          </cell>
          <cell r="E17" t="str">
            <v>155</v>
          </cell>
          <cell r="F17" t="str">
            <v>學術性</v>
          </cell>
        </row>
        <row r="18">
          <cell r="A18" t="str">
            <v>159</v>
          </cell>
          <cell r="B18" t="str">
            <v>教育學程學會</v>
          </cell>
          <cell r="E18" t="str">
            <v>159</v>
          </cell>
          <cell r="F18" t="str">
            <v>學術性</v>
          </cell>
        </row>
        <row r="19">
          <cell r="A19" t="str">
            <v>161</v>
          </cell>
          <cell r="B19" t="str">
            <v>福智青年社</v>
          </cell>
          <cell r="E19" t="str">
            <v>161</v>
          </cell>
          <cell r="F19" t="str">
            <v>學術性</v>
          </cell>
        </row>
        <row r="20">
          <cell r="A20" t="str">
            <v>169</v>
          </cell>
          <cell r="B20" t="str">
            <v>歐盟研究社</v>
          </cell>
          <cell r="E20" t="str">
            <v>168</v>
          </cell>
          <cell r="F20" t="str">
            <v>學術性</v>
          </cell>
        </row>
        <row r="21">
          <cell r="A21" t="str">
            <v>174</v>
          </cell>
          <cell r="B21" t="str">
            <v>性別研究社</v>
          </cell>
          <cell r="E21" t="str">
            <v>174</v>
          </cell>
          <cell r="F21" t="str">
            <v>學術性</v>
          </cell>
        </row>
        <row r="22">
          <cell r="A22" t="str">
            <v>229</v>
          </cell>
          <cell r="B22" t="str">
            <v>光鹽社</v>
          </cell>
          <cell r="E22" t="str">
            <v>229</v>
          </cell>
          <cell r="F22" t="str">
            <v>學術性</v>
          </cell>
        </row>
        <row r="23">
          <cell r="A23" t="str">
            <v>042</v>
          </cell>
          <cell r="B23" t="str">
            <v>僑生聯誼會</v>
          </cell>
          <cell r="E23" t="str">
            <v>042</v>
          </cell>
          <cell r="F23" t="str">
            <v>休閒聯誼性</v>
          </cell>
        </row>
        <row r="24">
          <cell r="A24" t="str">
            <v>043</v>
          </cell>
          <cell r="B24" t="str">
            <v>高中校友聯合總會</v>
          </cell>
          <cell r="E24" t="str">
            <v>043</v>
          </cell>
          <cell r="F24" t="str">
            <v>休閒聯誼性</v>
          </cell>
        </row>
        <row r="25">
          <cell r="A25" t="str">
            <v>060</v>
          </cell>
          <cell r="B25" t="str">
            <v>轉學生聯誼會</v>
          </cell>
          <cell r="E25" t="str">
            <v>060</v>
          </cell>
          <cell r="F25" t="str">
            <v>休閒聯誼性</v>
          </cell>
        </row>
        <row r="26">
          <cell r="A26" t="str">
            <v>076</v>
          </cell>
          <cell r="B26" t="str">
            <v>野營社</v>
          </cell>
          <cell r="E26" t="str">
            <v>076</v>
          </cell>
          <cell r="F26" t="str">
            <v>休閒聯誼性</v>
          </cell>
        </row>
        <row r="27">
          <cell r="A27" t="str">
            <v>078</v>
          </cell>
          <cell r="B27" t="str">
            <v>橋藝社</v>
          </cell>
          <cell r="E27" t="str">
            <v>078</v>
          </cell>
          <cell r="F27" t="str">
            <v>休閒聯誼性</v>
          </cell>
        </row>
        <row r="28">
          <cell r="A28" t="str">
            <v>080</v>
          </cell>
          <cell r="B28" t="str">
            <v>魔術社</v>
          </cell>
          <cell r="E28" t="str">
            <v>080</v>
          </cell>
          <cell r="F28" t="str">
            <v>休閒聯誼性</v>
          </cell>
        </row>
        <row r="29">
          <cell r="A29" t="str">
            <v>082</v>
          </cell>
          <cell r="B29" t="str">
            <v>棋藝社</v>
          </cell>
          <cell r="E29" t="str">
            <v>082</v>
          </cell>
          <cell r="F29" t="str">
            <v>休閒聯誼性</v>
          </cell>
        </row>
        <row r="30">
          <cell r="A30" t="str">
            <v>083</v>
          </cell>
          <cell r="B30" t="str">
            <v>飲料調製社</v>
          </cell>
          <cell r="E30" t="str">
            <v>083</v>
          </cell>
          <cell r="F30" t="str">
            <v>休閒聯誼性</v>
          </cell>
        </row>
        <row r="31">
          <cell r="A31" t="str">
            <v>109</v>
          </cell>
          <cell r="B31" t="str">
            <v>嚕啦啦社</v>
          </cell>
          <cell r="E31" t="str">
            <v>109</v>
          </cell>
          <cell r="F31" t="str">
            <v>休閒聯誼性</v>
          </cell>
        </row>
        <row r="32">
          <cell r="A32" t="str">
            <v>129</v>
          </cell>
          <cell r="B32" t="str">
            <v>努瑪社</v>
          </cell>
          <cell r="E32" t="str">
            <v>129</v>
          </cell>
          <cell r="F32" t="str">
            <v>休閒聯誼性</v>
          </cell>
        </row>
        <row r="33">
          <cell r="A33" t="str">
            <v>156</v>
          </cell>
          <cell r="B33" t="str">
            <v>哈客青年社-102倒</v>
          </cell>
          <cell r="E33" t="str">
            <v>156</v>
          </cell>
          <cell r="F33" t="str">
            <v>休閒聯誼性</v>
          </cell>
        </row>
        <row r="34">
          <cell r="A34" t="str">
            <v>168</v>
          </cell>
          <cell r="B34" t="str">
            <v>桌上遊戲社</v>
          </cell>
          <cell r="E34" t="str">
            <v>168</v>
          </cell>
          <cell r="F34" t="str">
            <v>休閒聯誼性</v>
          </cell>
        </row>
        <row r="35">
          <cell r="A35" t="str">
            <v>096</v>
          </cell>
          <cell r="B35" t="str">
            <v>童軍社</v>
          </cell>
          <cell r="E35" t="str">
            <v>096</v>
          </cell>
          <cell r="F35" t="str">
            <v>服務性</v>
          </cell>
        </row>
        <row r="36">
          <cell r="A36" t="str">
            <v>097</v>
          </cell>
          <cell r="B36" t="str">
            <v>同舟共濟服務社</v>
          </cell>
          <cell r="E36" t="str">
            <v>097</v>
          </cell>
          <cell r="F36" t="str">
            <v>服務性</v>
          </cell>
        </row>
        <row r="37">
          <cell r="A37" t="str">
            <v>098</v>
          </cell>
          <cell r="B37" t="str">
            <v>醒新社</v>
          </cell>
          <cell r="E37" t="str">
            <v>098</v>
          </cell>
          <cell r="F37" t="str">
            <v>服務性</v>
          </cell>
        </row>
        <row r="38">
          <cell r="A38" t="str">
            <v>099</v>
          </cell>
          <cell r="B38" t="str">
            <v>淨仁社</v>
          </cell>
          <cell r="E38" t="str">
            <v>099</v>
          </cell>
          <cell r="F38" t="str">
            <v>服務性</v>
          </cell>
        </row>
        <row r="39">
          <cell r="A39" t="str">
            <v>100</v>
          </cell>
          <cell r="B39" t="str">
            <v>急救康輔社</v>
          </cell>
          <cell r="E39" t="str">
            <v>100</v>
          </cell>
          <cell r="F39" t="str">
            <v>服務性</v>
          </cell>
        </row>
        <row r="40">
          <cell r="A40" t="str">
            <v>101</v>
          </cell>
          <cell r="B40" t="str">
            <v>崇德志工服務社</v>
          </cell>
          <cell r="E40" t="str">
            <v>101</v>
          </cell>
          <cell r="F40" t="str">
            <v>服務性</v>
          </cell>
        </row>
        <row r="41">
          <cell r="A41" t="str">
            <v>107</v>
          </cell>
          <cell r="B41" t="str">
            <v>達義社</v>
          </cell>
          <cell r="E41" t="str">
            <v>107</v>
          </cell>
          <cell r="F41" t="str">
            <v>服務性</v>
          </cell>
        </row>
        <row r="42">
          <cell r="A42" t="str">
            <v>116</v>
          </cell>
          <cell r="B42" t="str">
            <v>基層文化服務社</v>
          </cell>
          <cell r="E42" t="str">
            <v>116</v>
          </cell>
          <cell r="F42" t="str">
            <v>服務性</v>
          </cell>
        </row>
        <row r="43">
          <cell r="A43" t="str">
            <v>126</v>
          </cell>
          <cell r="B43" t="str">
            <v>慈濟青年社</v>
          </cell>
          <cell r="E43" t="str">
            <v>126</v>
          </cell>
          <cell r="F43" t="str">
            <v>服務性</v>
          </cell>
        </row>
        <row r="44">
          <cell r="A44" t="str">
            <v>139</v>
          </cell>
          <cell r="B44" t="str">
            <v>春暉社-倒</v>
          </cell>
          <cell r="E44" t="str">
            <v>139</v>
          </cell>
          <cell r="F44" t="str">
            <v>服務性</v>
          </cell>
        </row>
        <row r="45">
          <cell r="A45" t="str">
            <v>148</v>
          </cell>
          <cell r="B45" t="str">
            <v>繪本服務學習社</v>
          </cell>
          <cell r="E45" t="str">
            <v>148</v>
          </cell>
          <cell r="F45" t="str">
            <v>服務性</v>
          </cell>
        </row>
        <row r="46">
          <cell r="A46" t="str">
            <v>149</v>
          </cell>
          <cell r="B46" t="str">
            <v>和我們一起環保社</v>
          </cell>
          <cell r="E46" t="str">
            <v>149</v>
          </cell>
          <cell r="F46" t="str">
            <v>服務性</v>
          </cell>
        </row>
        <row r="47">
          <cell r="A47" t="str">
            <v>163</v>
          </cell>
          <cell r="B47" t="str">
            <v>國際菁英學生會</v>
          </cell>
          <cell r="E47" t="str">
            <v>163</v>
          </cell>
          <cell r="F47" t="str">
            <v>服務性</v>
          </cell>
        </row>
        <row r="48">
          <cell r="A48" t="str">
            <v>217</v>
          </cell>
          <cell r="B48" t="str">
            <v>仁愛服務社</v>
          </cell>
          <cell r="E48" t="str">
            <v>217</v>
          </cell>
          <cell r="F48" t="str">
            <v>服務性</v>
          </cell>
        </row>
        <row r="49">
          <cell r="A49" t="str">
            <v>218</v>
          </cell>
          <cell r="B49" t="str">
            <v>原住民文化服務社-倒</v>
          </cell>
          <cell r="E49" t="str">
            <v>218</v>
          </cell>
          <cell r="F49" t="str">
            <v>服務性</v>
          </cell>
        </row>
        <row r="50">
          <cell r="A50" t="str">
            <v>047</v>
          </cell>
          <cell r="B50" t="str">
            <v>慢速壘球社</v>
          </cell>
          <cell r="E50" t="str">
            <v>047</v>
          </cell>
          <cell r="F50" t="str">
            <v>體能性</v>
          </cell>
        </row>
        <row r="51">
          <cell r="A51" t="str">
            <v>075</v>
          </cell>
          <cell r="B51" t="str">
            <v>登山社</v>
          </cell>
          <cell r="E51" t="str">
            <v>075</v>
          </cell>
          <cell r="F51" t="str">
            <v>體能性</v>
          </cell>
        </row>
        <row r="52">
          <cell r="A52" t="str">
            <v>084</v>
          </cell>
          <cell r="B52" t="str">
            <v>國術社</v>
          </cell>
          <cell r="E52" t="str">
            <v>084</v>
          </cell>
          <cell r="F52" t="str">
            <v>體能性</v>
          </cell>
        </row>
        <row r="53">
          <cell r="A53" t="str">
            <v>086</v>
          </cell>
          <cell r="B53" t="str">
            <v>跆拳道社</v>
          </cell>
          <cell r="E53" t="str">
            <v>086</v>
          </cell>
          <cell r="F53" t="str">
            <v>體能性</v>
          </cell>
        </row>
        <row r="54">
          <cell r="A54" t="str">
            <v>087</v>
          </cell>
          <cell r="B54" t="str">
            <v>柔道社</v>
          </cell>
          <cell r="E54" t="str">
            <v>087</v>
          </cell>
          <cell r="F54" t="str">
            <v>體能性</v>
          </cell>
        </row>
        <row r="55">
          <cell r="A55" t="str">
            <v>088</v>
          </cell>
          <cell r="B55" t="str">
            <v>劍道社</v>
          </cell>
          <cell r="E55" t="str">
            <v>088</v>
          </cell>
          <cell r="F55" t="str">
            <v>體能性</v>
          </cell>
        </row>
        <row r="56">
          <cell r="A56" t="str">
            <v>089</v>
          </cell>
          <cell r="B56" t="str">
            <v>擊劍社</v>
          </cell>
          <cell r="E56" t="str">
            <v>089</v>
          </cell>
          <cell r="F56" t="str">
            <v>體能性</v>
          </cell>
        </row>
        <row r="57">
          <cell r="A57" t="str">
            <v>090</v>
          </cell>
          <cell r="B57" t="str">
            <v>羽球社</v>
          </cell>
          <cell r="E57" t="str">
            <v>090</v>
          </cell>
          <cell r="F57" t="str">
            <v>體能性</v>
          </cell>
        </row>
        <row r="58">
          <cell r="A58" t="str">
            <v>091</v>
          </cell>
          <cell r="B58" t="str">
            <v>桌球社</v>
          </cell>
          <cell r="E58" t="str">
            <v>091</v>
          </cell>
          <cell r="F58" t="str">
            <v>體能性</v>
          </cell>
        </row>
        <row r="59">
          <cell r="A59" t="str">
            <v>092</v>
          </cell>
          <cell r="B59" t="str">
            <v>網球社</v>
          </cell>
          <cell r="E59" t="str">
            <v>092</v>
          </cell>
          <cell r="F59" t="str">
            <v>體能性</v>
          </cell>
        </row>
        <row r="60">
          <cell r="A60" t="str">
            <v>093</v>
          </cell>
          <cell r="B60" t="str">
            <v>射箭社</v>
          </cell>
          <cell r="E60" t="str">
            <v>093</v>
          </cell>
          <cell r="F60" t="str">
            <v>體能性</v>
          </cell>
        </row>
        <row r="61">
          <cell r="A61" t="str">
            <v>117</v>
          </cell>
          <cell r="B61" t="str">
            <v>有氧健身社</v>
          </cell>
          <cell r="E61" t="str">
            <v>117</v>
          </cell>
          <cell r="F61" t="str">
            <v>體能性</v>
          </cell>
        </row>
        <row r="62">
          <cell r="A62" t="str">
            <v>118</v>
          </cell>
          <cell r="B62" t="str">
            <v>同心救生社</v>
          </cell>
          <cell r="E62" t="str">
            <v>118</v>
          </cell>
          <cell r="F62" t="str">
            <v>體能性</v>
          </cell>
        </row>
        <row r="63">
          <cell r="A63" t="str">
            <v>119</v>
          </cell>
          <cell r="B63" t="str">
            <v>足球社</v>
          </cell>
          <cell r="E63" t="str">
            <v>119</v>
          </cell>
          <cell r="F63" t="str">
            <v>體能性</v>
          </cell>
        </row>
        <row r="64">
          <cell r="A64" t="str">
            <v>131</v>
          </cell>
          <cell r="B64" t="str">
            <v>空手道社</v>
          </cell>
          <cell r="E64" t="str">
            <v>131</v>
          </cell>
          <cell r="F64" t="str">
            <v>體能性</v>
          </cell>
        </row>
        <row r="65">
          <cell r="A65" t="str">
            <v>136</v>
          </cell>
          <cell r="B65" t="str">
            <v>黑輪社</v>
          </cell>
          <cell r="E65" t="str">
            <v>136</v>
          </cell>
          <cell r="F65" t="str">
            <v>體能性</v>
          </cell>
        </row>
        <row r="66">
          <cell r="A66" t="str">
            <v>147</v>
          </cell>
          <cell r="B66" t="str">
            <v>競技啦啦隊</v>
          </cell>
          <cell r="E66" t="str">
            <v>147</v>
          </cell>
          <cell r="F66" t="str">
            <v>體能性</v>
          </cell>
        </row>
        <row r="67">
          <cell r="A67" t="str">
            <v>160</v>
          </cell>
          <cell r="B67" t="str">
            <v>龍獅社-102倒</v>
          </cell>
          <cell r="E67" t="str">
            <v>160</v>
          </cell>
          <cell r="F67" t="str">
            <v>體能性</v>
          </cell>
        </row>
        <row r="68">
          <cell r="A68" t="str">
            <v>166</v>
          </cell>
          <cell r="B68" t="str">
            <v>合氣道社</v>
          </cell>
          <cell r="E68" t="str">
            <v>166</v>
          </cell>
          <cell r="F68" t="str">
            <v>體能性</v>
          </cell>
        </row>
        <row r="69">
          <cell r="A69" t="str">
            <v>172</v>
          </cell>
          <cell r="B69" t="str">
            <v>歐洲劍術社</v>
          </cell>
          <cell r="E69" t="str">
            <v>172</v>
          </cell>
          <cell r="F69" t="str">
            <v>體能性</v>
          </cell>
        </row>
        <row r="70">
          <cell r="A70" t="str">
            <v>173</v>
          </cell>
          <cell r="B70" t="str">
            <v>競技飛盤社</v>
          </cell>
          <cell r="E70" t="str">
            <v>173</v>
          </cell>
          <cell r="F70" t="str">
            <v>體能性</v>
          </cell>
        </row>
        <row r="71">
          <cell r="A71" t="str">
            <v>064</v>
          </cell>
          <cell r="B71" t="str">
            <v>書法社</v>
          </cell>
          <cell r="E71" t="str">
            <v>064</v>
          </cell>
          <cell r="F71" t="str">
            <v>藝術性</v>
          </cell>
        </row>
        <row r="72">
          <cell r="A72" t="str">
            <v>065</v>
          </cell>
          <cell r="B72" t="str">
            <v>布袋戲研習社-101倒</v>
          </cell>
          <cell r="E72" t="str">
            <v>065</v>
          </cell>
          <cell r="F72" t="str">
            <v>藝術性</v>
          </cell>
        </row>
        <row r="73">
          <cell r="A73" t="str">
            <v>066</v>
          </cell>
          <cell r="B73" t="str">
            <v>攝影社</v>
          </cell>
          <cell r="E73" t="str">
            <v>066</v>
          </cell>
          <cell r="F73" t="str">
            <v>藝術性</v>
          </cell>
        </row>
        <row r="74">
          <cell r="A74" t="str">
            <v>067</v>
          </cell>
          <cell r="B74" t="str">
            <v>熱舞社</v>
          </cell>
          <cell r="E74" t="str">
            <v>067</v>
          </cell>
          <cell r="F74" t="str">
            <v>藝術性</v>
          </cell>
        </row>
        <row r="75">
          <cell r="A75" t="str">
            <v>070</v>
          </cell>
          <cell r="B75" t="str">
            <v>戲劇社</v>
          </cell>
          <cell r="E75" t="str">
            <v>070</v>
          </cell>
          <cell r="F75" t="str">
            <v>藝術性</v>
          </cell>
        </row>
        <row r="76">
          <cell r="A76" t="str">
            <v>072</v>
          </cell>
          <cell r="B76" t="str">
            <v>國際標準舞蹈社</v>
          </cell>
          <cell r="E76" t="str">
            <v>072</v>
          </cell>
          <cell r="F76" t="str">
            <v>藝術性</v>
          </cell>
        </row>
        <row r="77">
          <cell r="A77" t="str">
            <v>073</v>
          </cell>
          <cell r="B77" t="str">
            <v>電影藝術研究社</v>
          </cell>
          <cell r="E77" t="str">
            <v>073</v>
          </cell>
          <cell r="F77" t="str">
            <v>藝術性</v>
          </cell>
        </row>
        <row r="78">
          <cell r="A78" t="str">
            <v>077</v>
          </cell>
          <cell r="B78" t="str">
            <v>映綠世界舞蹈社</v>
          </cell>
          <cell r="E78" t="str">
            <v>077</v>
          </cell>
          <cell r="F78" t="str">
            <v>藝術性</v>
          </cell>
        </row>
        <row r="79">
          <cell r="A79" t="str">
            <v>081</v>
          </cell>
          <cell r="B79" t="str">
            <v>廣播演藝社</v>
          </cell>
          <cell r="E79" t="str">
            <v>081</v>
          </cell>
          <cell r="F79" t="str">
            <v>藝術性</v>
          </cell>
        </row>
        <row r="80">
          <cell r="A80" t="str">
            <v>128</v>
          </cell>
          <cell r="B80" t="str">
            <v>手語社</v>
          </cell>
          <cell r="E80" t="str">
            <v>128</v>
          </cell>
          <cell r="F80" t="str">
            <v>藝術性</v>
          </cell>
        </row>
        <row r="81">
          <cell r="A81" t="str">
            <v>132</v>
          </cell>
          <cell r="B81" t="str">
            <v>動漫電玩研習社</v>
          </cell>
          <cell r="E81" t="str">
            <v>132</v>
          </cell>
          <cell r="F81" t="str">
            <v>藝術性</v>
          </cell>
        </row>
        <row r="82">
          <cell r="A82" t="str">
            <v>150</v>
          </cell>
          <cell r="B82" t="str">
            <v>氣球創藝社</v>
          </cell>
          <cell r="E82" t="str">
            <v>150</v>
          </cell>
          <cell r="F82" t="str">
            <v>藝術性</v>
          </cell>
        </row>
        <row r="83">
          <cell r="A83" t="str">
            <v>151</v>
          </cell>
          <cell r="B83" t="str">
            <v>肚皮舞社</v>
          </cell>
          <cell r="E83" t="str">
            <v>151</v>
          </cell>
          <cell r="F83" t="str">
            <v>藝術性</v>
          </cell>
        </row>
        <row r="84">
          <cell r="A84" t="str">
            <v>157</v>
          </cell>
          <cell r="B84" t="str">
            <v>影片創作社</v>
          </cell>
          <cell r="E84" t="str">
            <v>157</v>
          </cell>
          <cell r="F84" t="str">
            <v>藝術性</v>
          </cell>
        </row>
        <row r="85">
          <cell r="A85" t="str">
            <v>165</v>
          </cell>
          <cell r="B85" t="str">
            <v>傳統戲曲表演研究社</v>
          </cell>
          <cell r="E85" t="str">
            <v>165</v>
          </cell>
          <cell r="F85" t="str">
            <v>藝術性</v>
          </cell>
        </row>
        <row r="86">
          <cell r="A86" t="str">
            <v>170</v>
          </cell>
          <cell r="B86" t="str">
            <v>彩妝社-103倒</v>
          </cell>
          <cell r="E86" t="str">
            <v>170</v>
          </cell>
          <cell r="F86" t="str">
            <v>藝術性</v>
          </cell>
        </row>
        <row r="87">
          <cell r="A87" t="str">
            <v>171</v>
          </cell>
          <cell r="B87" t="str">
            <v>弓道社</v>
          </cell>
          <cell r="E87" t="str">
            <v>171</v>
          </cell>
          <cell r="F87" t="str">
            <v>藝術性</v>
          </cell>
        </row>
        <row r="88">
          <cell r="A88" t="str">
            <v>219</v>
          </cell>
          <cell r="B88" t="str">
            <v>創意巧手社</v>
          </cell>
          <cell r="E88" t="str">
            <v>219</v>
          </cell>
          <cell r="F88" t="str">
            <v>藝術性</v>
          </cell>
        </row>
        <row r="89">
          <cell r="A89" t="str">
            <v>224</v>
          </cell>
          <cell r="B89" t="str">
            <v>哈特現代爵士舞集</v>
          </cell>
          <cell r="E89" t="str">
            <v>224</v>
          </cell>
          <cell r="F89" t="str">
            <v>藝術性</v>
          </cell>
        </row>
        <row r="90">
          <cell r="A90" t="str">
            <v>061</v>
          </cell>
          <cell r="B90" t="str">
            <v>國樂社</v>
          </cell>
          <cell r="E90" t="str">
            <v>061</v>
          </cell>
          <cell r="F90" t="str">
            <v>音樂性</v>
          </cell>
        </row>
        <row r="91">
          <cell r="A91" t="str">
            <v>062</v>
          </cell>
          <cell r="B91" t="str">
            <v>合唱團</v>
          </cell>
          <cell r="E91" t="str">
            <v>062</v>
          </cell>
          <cell r="F91" t="str">
            <v>音樂性</v>
          </cell>
        </row>
        <row r="92">
          <cell r="A92" t="str">
            <v>063</v>
          </cell>
          <cell r="B92" t="str">
            <v>古典吉他社</v>
          </cell>
          <cell r="E92" t="str">
            <v>063</v>
          </cell>
          <cell r="F92" t="str">
            <v>音樂性</v>
          </cell>
        </row>
        <row r="93">
          <cell r="A93" t="str">
            <v>068</v>
          </cell>
          <cell r="B93" t="str">
            <v>管弦樂社</v>
          </cell>
          <cell r="E93" t="str">
            <v>068</v>
          </cell>
          <cell r="F93" t="str">
            <v>音樂性</v>
          </cell>
        </row>
        <row r="94">
          <cell r="A94" t="str">
            <v>069</v>
          </cell>
          <cell r="B94" t="str">
            <v>口琴社</v>
          </cell>
          <cell r="E94" t="str">
            <v>069</v>
          </cell>
          <cell r="F94" t="str">
            <v>音樂性</v>
          </cell>
        </row>
        <row r="95">
          <cell r="A95" t="str">
            <v>071</v>
          </cell>
          <cell r="B95" t="str">
            <v>民謠吉他社</v>
          </cell>
          <cell r="E95" t="str">
            <v>071</v>
          </cell>
          <cell r="F95" t="str">
            <v>音樂性</v>
          </cell>
        </row>
        <row r="96">
          <cell r="A96" t="str">
            <v>074</v>
          </cell>
          <cell r="B96" t="str">
            <v>搖滾音樂研究社</v>
          </cell>
          <cell r="E96" t="str">
            <v>074</v>
          </cell>
          <cell r="F96" t="str">
            <v>音樂性</v>
          </cell>
        </row>
        <row r="97">
          <cell r="A97" t="str">
            <v>123</v>
          </cell>
          <cell r="B97" t="str">
            <v>鋼琴社</v>
          </cell>
          <cell r="E97" t="str">
            <v>123</v>
          </cell>
          <cell r="F97" t="str">
            <v>音樂性</v>
          </cell>
        </row>
        <row r="98">
          <cell r="A98" t="str">
            <v>124</v>
          </cell>
          <cell r="B98" t="str">
            <v>數位音樂創作研習社</v>
          </cell>
          <cell r="E98" t="str">
            <v>124</v>
          </cell>
          <cell r="F98" t="str">
            <v>音樂性</v>
          </cell>
        </row>
        <row r="99">
          <cell r="A99" t="str">
            <v>167</v>
          </cell>
          <cell r="B99" t="str">
            <v>烏克麗麗社</v>
          </cell>
          <cell r="E99" t="str">
            <v>167</v>
          </cell>
          <cell r="F99" t="str">
            <v>音樂性</v>
          </cell>
        </row>
        <row r="100">
          <cell r="A100" t="str">
            <v>223</v>
          </cell>
          <cell r="B100" t="str">
            <v>爵士鋼琴社</v>
          </cell>
          <cell r="E100" t="str">
            <v>223</v>
          </cell>
          <cell r="F100" t="str">
            <v>音樂性</v>
          </cell>
        </row>
        <row r="101">
          <cell r="A101" t="str">
            <v>008</v>
          </cell>
          <cell r="B101" t="str">
            <v>國學會</v>
          </cell>
          <cell r="E101" t="str">
            <v>008</v>
          </cell>
          <cell r="F101" t="str">
            <v>自治組織</v>
          </cell>
        </row>
        <row r="102">
          <cell r="A102" t="str">
            <v>009</v>
          </cell>
          <cell r="B102" t="str">
            <v>歷史學會</v>
          </cell>
          <cell r="E102" t="str">
            <v>009</v>
          </cell>
          <cell r="F102" t="str">
            <v>自治組織</v>
          </cell>
        </row>
        <row r="103">
          <cell r="A103" t="str">
            <v>010</v>
          </cell>
          <cell r="B103" t="str">
            <v>哲學學會</v>
          </cell>
          <cell r="E103" t="str">
            <v>010</v>
          </cell>
          <cell r="F103" t="str">
            <v>自治組織</v>
          </cell>
        </row>
        <row r="104">
          <cell r="A104" t="str">
            <v>112</v>
          </cell>
          <cell r="B104" t="str">
            <v>文代會</v>
          </cell>
          <cell r="E104" t="str">
            <v>112</v>
          </cell>
          <cell r="F104" t="str">
            <v>自治組織</v>
          </cell>
        </row>
        <row r="105">
          <cell r="A105" t="str">
            <v>005</v>
          </cell>
          <cell r="B105" t="str">
            <v>外代會</v>
          </cell>
          <cell r="E105" t="str">
            <v>005</v>
          </cell>
          <cell r="F105" t="str">
            <v>自治組織</v>
          </cell>
        </row>
        <row r="106">
          <cell r="A106" t="str">
            <v>026</v>
          </cell>
          <cell r="B106" t="str">
            <v>英文學會</v>
          </cell>
          <cell r="E106" t="str">
            <v>026</v>
          </cell>
          <cell r="F106" t="str">
            <v>自治組織</v>
          </cell>
        </row>
        <row r="107">
          <cell r="A107" t="str">
            <v>027</v>
          </cell>
          <cell r="B107" t="str">
            <v>德語學會</v>
          </cell>
          <cell r="E107" t="str">
            <v>027</v>
          </cell>
          <cell r="F107" t="str">
            <v>自治組織</v>
          </cell>
        </row>
        <row r="108">
          <cell r="A108" t="str">
            <v>028</v>
          </cell>
          <cell r="B108" t="str">
            <v>法文學會</v>
          </cell>
          <cell r="E108" t="str">
            <v>028</v>
          </cell>
          <cell r="F108" t="str">
            <v>自治組織</v>
          </cell>
        </row>
        <row r="109">
          <cell r="A109" t="str">
            <v>029</v>
          </cell>
          <cell r="B109" t="str">
            <v>西文學會</v>
          </cell>
          <cell r="E109" t="str">
            <v>029</v>
          </cell>
          <cell r="F109" t="str">
            <v>自治組織</v>
          </cell>
        </row>
        <row r="110">
          <cell r="A110" t="str">
            <v>030</v>
          </cell>
          <cell r="B110" t="str">
            <v>日文學會</v>
          </cell>
          <cell r="E110" t="str">
            <v>030</v>
          </cell>
          <cell r="F110" t="str">
            <v>自治組織</v>
          </cell>
        </row>
        <row r="111">
          <cell r="A111" t="str">
            <v>040</v>
          </cell>
          <cell r="B111" t="str">
            <v>義文學會</v>
          </cell>
          <cell r="E111" t="str">
            <v>040</v>
          </cell>
          <cell r="F111" t="str">
            <v>自治組織</v>
          </cell>
        </row>
        <row r="112">
          <cell r="A112" t="str">
            <v>012</v>
          </cell>
          <cell r="B112" t="str">
            <v>兒家學會</v>
          </cell>
          <cell r="E112" t="str">
            <v>012</v>
          </cell>
          <cell r="F112" t="str">
            <v>自治組織</v>
          </cell>
        </row>
        <row r="113">
          <cell r="A113" t="str">
            <v>021</v>
          </cell>
          <cell r="B113" t="str">
            <v>餐旅學會</v>
          </cell>
          <cell r="E113" t="str">
            <v>021</v>
          </cell>
          <cell r="F113" t="str">
            <v>自治組織</v>
          </cell>
        </row>
        <row r="114">
          <cell r="A114" t="str">
            <v>022</v>
          </cell>
          <cell r="B114" t="str">
            <v>食科學會</v>
          </cell>
          <cell r="E114" t="str">
            <v>022</v>
          </cell>
          <cell r="F114" t="str">
            <v>自治組織</v>
          </cell>
        </row>
        <row r="115">
          <cell r="A115" t="str">
            <v>023</v>
          </cell>
          <cell r="B115" t="str">
            <v>織品學會</v>
          </cell>
          <cell r="E115" t="str">
            <v>023</v>
          </cell>
          <cell r="F115" t="str">
            <v>自治組織</v>
          </cell>
        </row>
        <row r="116">
          <cell r="A116" t="str">
            <v>120</v>
          </cell>
          <cell r="B116" t="str">
            <v>民代會</v>
          </cell>
          <cell r="E116" t="str">
            <v>120</v>
          </cell>
          <cell r="F116" t="str">
            <v>自治組織</v>
          </cell>
        </row>
        <row r="117">
          <cell r="A117" t="str">
            <v>145</v>
          </cell>
          <cell r="B117" t="str">
            <v>營養學會</v>
          </cell>
          <cell r="E117" t="str">
            <v>145</v>
          </cell>
          <cell r="F117" t="str">
            <v>自治組織</v>
          </cell>
        </row>
        <row r="118">
          <cell r="A118" t="str">
            <v>007</v>
          </cell>
          <cell r="B118" t="str">
            <v>法代會</v>
          </cell>
          <cell r="E118" t="str">
            <v>007</v>
          </cell>
          <cell r="F118" t="str">
            <v>自治組織</v>
          </cell>
        </row>
        <row r="119">
          <cell r="A119" t="str">
            <v>034</v>
          </cell>
          <cell r="B119" t="str">
            <v>法律學會</v>
          </cell>
          <cell r="E119" t="str">
            <v>034</v>
          </cell>
          <cell r="F119" t="str">
            <v>自治組織</v>
          </cell>
        </row>
        <row r="120">
          <cell r="A120" t="str">
            <v>111</v>
          </cell>
          <cell r="B120" t="str">
            <v>財法學會</v>
          </cell>
          <cell r="E120" t="str">
            <v>111</v>
          </cell>
          <cell r="F120" t="str">
            <v>自治組織</v>
          </cell>
        </row>
        <row r="121">
          <cell r="A121" t="str">
            <v>152</v>
          </cell>
          <cell r="B121" t="str">
            <v>學士後法律學會</v>
          </cell>
          <cell r="E121" t="str">
            <v>152</v>
          </cell>
          <cell r="F121" t="str">
            <v>自治組織</v>
          </cell>
        </row>
        <row r="122">
          <cell r="A122" t="str">
            <v>013</v>
          </cell>
          <cell r="B122" t="str">
            <v>心理學會</v>
          </cell>
          <cell r="E122" t="str">
            <v>013</v>
          </cell>
          <cell r="F122" t="str">
            <v>自治組織</v>
          </cell>
        </row>
        <row r="123">
          <cell r="A123" t="str">
            <v>031</v>
          </cell>
          <cell r="B123" t="str">
            <v>社會學會</v>
          </cell>
          <cell r="E123" t="str">
            <v>031</v>
          </cell>
          <cell r="F123" t="str">
            <v>自治組織</v>
          </cell>
        </row>
        <row r="124">
          <cell r="A124" t="str">
            <v>032</v>
          </cell>
          <cell r="B124" t="str">
            <v>社工學會</v>
          </cell>
          <cell r="E124" t="str">
            <v>032</v>
          </cell>
          <cell r="F124" t="str">
            <v>自治組織</v>
          </cell>
        </row>
        <row r="125">
          <cell r="A125" t="str">
            <v>033</v>
          </cell>
          <cell r="B125" t="str">
            <v>經濟學會</v>
          </cell>
          <cell r="E125" t="str">
            <v>033</v>
          </cell>
          <cell r="F125" t="str">
            <v>自治組織</v>
          </cell>
        </row>
        <row r="126">
          <cell r="A126" t="str">
            <v>115</v>
          </cell>
          <cell r="B126" t="str">
            <v>社科代會</v>
          </cell>
          <cell r="E126" t="str">
            <v>115</v>
          </cell>
          <cell r="F126" t="str">
            <v>自治組織</v>
          </cell>
        </row>
        <row r="127">
          <cell r="A127" t="str">
            <v>121</v>
          </cell>
          <cell r="B127" t="str">
            <v>宗教學會</v>
          </cell>
          <cell r="E127" t="str">
            <v>121</v>
          </cell>
          <cell r="F127" t="str">
            <v>自治組織</v>
          </cell>
        </row>
        <row r="128">
          <cell r="A128" t="str">
            <v>011</v>
          </cell>
          <cell r="B128" t="str">
            <v>圖資學會</v>
          </cell>
          <cell r="E128" t="str">
            <v>011</v>
          </cell>
          <cell r="F128" t="str">
            <v>自治組織</v>
          </cell>
        </row>
        <row r="129">
          <cell r="A129" t="str">
            <v>014</v>
          </cell>
          <cell r="B129" t="str">
            <v>體育學會</v>
          </cell>
          <cell r="E129" t="str">
            <v>014</v>
          </cell>
          <cell r="F129" t="str">
            <v>自治組織</v>
          </cell>
        </row>
        <row r="130">
          <cell r="A130" t="str">
            <v>108</v>
          </cell>
          <cell r="B130" t="str">
            <v>教代會</v>
          </cell>
          <cell r="E130" t="str">
            <v>108</v>
          </cell>
          <cell r="F130" t="str">
            <v>自治組織</v>
          </cell>
        </row>
        <row r="131">
          <cell r="A131" t="str">
            <v>004</v>
          </cell>
          <cell r="B131" t="str">
            <v>理工代會</v>
          </cell>
          <cell r="E131" t="str">
            <v>004</v>
          </cell>
          <cell r="F131" t="str">
            <v>自治組織</v>
          </cell>
        </row>
        <row r="132">
          <cell r="A132" t="str">
            <v>017</v>
          </cell>
          <cell r="B132" t="str">
            <v>數學學會</v>
          </cell>
          <cell r="E132" t="str">
            <v>017</v>
          </cell>
          <cell r="F132" t="str">
            <v>自治組織</v>
          </cell>
        </row>
        <row r="133">
          <cell r="A133" t="str">
            <v>018</v>
          </cell>
          <cell r="B133" t="str">
            <v>物理學會</v>
          </cell>
          <cell r="E133" t="str">
            <v>018</v>
          </cell>
          <cell r="F133" t="str">
            <v>自治組織</v>
          </cell>
        </row>
        <row r="134">
          <cell r="A134" t="str">
            <v>019</v>
          </cell>
          <cell r="B134" t="str">
            <v>化學學會</v>
          </cell>
          <cell r="E134" t="str">
            <v>019</v>
          </cell>
          <cell r="F134" t="str">
            <v>自治組織</v>
          </cell>
        </row>
        <row r="135">
          <cell r="A135" t="str">
            <v>020</v>
          </cell>
          <cell r="B135" t="str">
            <v>生科學會</v>
          </cell>
          <cell r="E135" t="str">
            <v>020</v>
          </cell>
          <cell r="F135" t="str">
            <v>自治組織</v>
          </cell>
        </row>
        <row r="136">
          <cell r="A136" t="str">
            <v>024</v>
          </cell>
          <cell r="B136" t="str">
            <v>電機學會</v>
          </cell>
          <cell r="E136" t="str">
            <v>024</v>
          </cell>
          <cell r="F136" t="str">
            <v>自治組織</v>
          </cell>
        </row>
        <row r="137">
          <cell r="A137" t="str">
            <v>025</v>
          </cell>
          <cell r="B137" t="str">
            <v>資工學會</v>
          </cell>
          <cell r="E137" t="str">
            <v>025</v>
          </cell>
          <cell r="F137" t="str">
            <v>自治組織</v>
          </cell>
        </row>
        <row r="138">
          <cell r="A138" t="str">
            <v>202</v>
          </cell>
          <cell r="B138" t="str">
            <v>進-學代會</v>
          </cell>
          <cell r="E138" t="str">
            <v>202</v>
          </cell>
          <cell r="F138" t="str">
            <v>自治組織</v>
          </cell>
        </row>
        <row r="139">
          <cell r="A139" t="str">
            <v>203</v>
          </cell>
          <cell r="B139" t="str">
            <v>進-國學會</v>
          </cell>
          <cell r="E139" t="str">
            <v>203</v>
          </cell>
          <cell r="F139" t="str">
            <v>自治組織</v>
          </cell>
        </row>
        <row r="140">
          <cell r="A140" t="str">
            <v>204</v>
          </cell>
          <cell r="B140" t="str">
            <v>進-歷史學會</v>
          </cell>
          <cell r="E140" t="str">
            <v>204</v>
          </cell>
          <cell r="F140" t="str">
            <v>自治組織</v>
          </cell>
        </row>
        <row r="141">
          <cell r="A141" t="str">
            <v>205</v>
          </cell>
          <cell r="B141" t="str">
            <v>進-哲學學會</v>
          </cell>
          <cell r="E141" t="str">
            <v>205</v>
          </cell>
          <cell r="F141" t="str">
            <v>自治組織</v>
          </cell>
        </row>
        <row r="142">
          <cell r="A142" t="str">
            <v>206</v>
          </cell>
          <cell r="B142" t="str">
            <v>進-大傳學程學會</v>
          </cell>
          <cell r="E142" t="str">
            <v>206</v>
          </cell>
          <cell r="F142" t="str">
            <v>自治組織</v>
          </cell>
        </row>
        <row r="143">
          <cell r="A143" t="str">
            <v>207</v>
          </cell>
          <cell r="B143" t="str">
            <v>進-圖資學會</v>
          </cell>
          <cell r="E143" t="str">
            <v>207</v>
          </cell>
          <cell r="F143" t="str">
            <v>自治組織</v>
          </cell>
        </row>
        <row r="144">
          <cell r="A144" t="str">
            <v>208</v>
          </cell>
          <cell r="B144" t="str">
            <v>進-英文學會</v>
          </cell>
          <cell r="E144" t="str">
            <v>208</v>
          </cell>
          <cell r="F144" t="str">
            <v>自治組織</v>
          </cell>
        </row>
        <row r="145">
          <cell r="A145" t="str">
            <v>209</v>
          </cell>
          <cell r="B145" t="str">
            <v>進-日文學會</v>
          </cell>
          <cell r="E145" t="str">
            <v>209</v>
          </cell>
          <cell r="F145" t="str">
            <v>自治組織</v>
          </cell>
        </row>
        <row r="146">
          <cell r="A146" t="str">
            <v>210</v>
          </cell>
          <cell r="B146" t="str">
            <v>進-數學學會</v>
          </cell>
          <cell r="E146" t="str">
            <v>210</v>
          </cell>
          <cell r="F146" t="str">
            <v>自治組織</v>
          </cell>
        </row>
        <row r="147">
          <cell r="A147" t="str">
            <v>211</v>
          </cell>
          <cell r="B147" t="str">
            <v>進-法律學會</v>
          </cell>
          <cell r="E147" t="str">
            <v>211</v>
          </cell>
          <cell r="F147" t="str">
            <v>自治組織</v>
          </cell>
        </row>
        <row r="148">
          <cell r="A148" t="str">
            <v>212</v>
          </cell>
          <cell r="B148" t="str">
            <v>進-經濟學會</v>
          </cell>
          <cell r="E148" t="str">
            <v>212</v>
          </cell>
          <cell r="F148" t="str">
            <v>自治組織</v>
          </cell>
        </row>
        <row r="149">
          <cell r="A149" t="str">
            <v>225</v>
          </cell>
          <cell r="B149" t="str">
            <v>進-餐旅學會</v>
          </cell>
          <cell r="E149" t="str">
            <v>225</v>
          </cell>
          <cell r="F149" t="str">
            <v>自治組織</v>
          </cell>
        </row>
        <row r="150">
          <cell r="A150" t="str">
            <v>226</v>
          </cell>
          <cell r="B150" t="str">
            <v>進-應美學會</v>
          </cell>
          <cell r="E150" t="str">
            <v>226</v>
          </cell>
          <cell r="F150" t="str">
            <v>自治組織</v>
          </cell>
        </row>
        <row r="151">
          <cell r="A151" t="str">
            <v>227</v>
          </cell>
          <cell r="B151" t="str">
            <v>進-宗教學會</v>
          </cell>
          <cell r="E151" t="str">
            <v>227</v>
          </cell>
          <cell r="F151" t="str">
            <v>自治組織</v>
          </cell>
        </row>
        <row r="152">
          <cell r="A152" t="str">
            <v>228</v>
          </cell>
          <cell r="B152" t="str">
            <v>進-文創學程學會</v>
          </cell>
          <cell r="E152" t="str">
            <v>228</v>
          </cell>
          <cell r="F152" t="str">
            <v>自治組織</v>
          </cell>
        </row>
        <row r="153">
          <cell r="A153" t="str">
            <v>230</v>
          </cell>
          <cell r="B153" t="str">
            <v>進-運管學程學會</v>
          </cell>
          <cell r="E153" t="str">
            <v>230</v>
          </cell>
          <cell r="F153" t="str">
            <v>自治組織</v>
          </cell>
        </row>
        <row r="154">
          <cell r="A154" t="str">
            <v>231</v>
          </cell>
          <cell r="B154" t="str">
            <v>進-商管學程學會</v>
          </cell>
          <cell r="E154" t="str">
            <v>231</v>
          </cell>
          <cell r="F154" t="str">
            <v>自治組織</v>
          </cell>
        </row>
        <row r="155">
          <cell r="A155" t="str">
            <v>232</v>
          </cell>
          <cell r="B155" t="str">
            <v>進-軟創學程學會</v>
          </cell>
          <cell r="E155" t="str">
            <v>232</v>
          </cell>
          <cell r="F155" t="str">
            <v>自治組織</v>
          </cell>
        </row>
        <row r="156">
          <cell r="A156" t="str">
            <v>110</v>
          </cell>
          <cell r="B156" t="str">
            <v>傳代會</v>
          </cell>
          <cell r="E156" t="str">
            <v>110</v>
          </cell>
          <cell r="F156" t="str">
            <v>自治組織</v>
          </cell>
        </row>
        <row r="157">
          <cell r="A157" t="str">
            <v>130</v>
          </cell>
          <cell r="B157" t="str">
            <v>影傳學會</v>
          </cell>
          <cell r="E157" t="str">
            <v>130</v>
          </cell>
          <cell r="F157" t="str">
            <v>自治組織</v>
          </cell>
        </row>
        <row r="158">
          <cell r="A158" t="str">
            <v>133</v>
          </cell>
          <cell r="B158" t="str">
            <v>新傳學會</v>
          </cell>
          <cell r="E158" t="str">
            <v>133</v>
          </cell>
          <cell r="F158" t="str">
            <v>自治組織</v>
          </cell>
        </row>
        <row r="159">
          <cell r="A159" t="str">
            <v>134</v>
          </cell>
          <cell r="B159" t="str">
            <v>廣告學會</v>
          </cell>
          <cell r="E159" t="str">
            <v>134</v>
          </cell>
          <cell r="F159" t="str">
            <v>自治組織</v>
          </cell>
        </row>
        <row r="160">
          <cell r="A160" t="str">
            <v>006</v>
          </cell>
          <cell r="B160" t="str">
            <v>管代會</v>
          </cell>
          <cell r="E160" t="str">
            <v>006</v>
          </cell>
          <cell r="F160" t="str">
            <v>自治組織</v>
          </cell>
        </row>
        <row r="161">
          <cell r="A161" t="str">
            <v>035</v>
          </cell>
          <cell r="B161" t="str">
            <v>企管學會</v>
          </cell>
          <cell r="E161" t="str">
            <v>035</v>
          </cell>
          <cell r="F161" t="str">
            <v>自治組織</v>
          </cell>
        </row>
        <row r="162">
          <cell r="A162" t="str">
            <v>036</v>
          </cell>
          <cell r="B162" t="str">
            <v>會計學會</v>
          </cell>
          <cell r="E162" t="str">
            <v>036</v>
          </cell>
          <cell r="F162" t="str">
            <v>自治組織</v>
          </cell>
        </row>
        <row r="163">
          <cell r="A163" t="str">
            <v>037</v>
          </cell>
          <cell r="B163" t="str">
            <v>統資學會</v>
          </cell>
          <cell r="E163" t="str">
            <v>037</v>
          </cell>
          <cell r="F163" t="str">
            <v>自治組織</v>
          </cell>
        </row>
        <row r="164">
          <cell r="A164" t="str">
            <v>038</v>
          </cell>
          <cell r="B164" t="str">
            <v>金融國企學會</v>
          </cell>
          <cell r="E164" t="str">
            <v>038</v>
          </cell>
          <cell r="F164" t="str">
            <v>自治組織</v>
          </cell>
        </row>
        <row r="165">
          <cell r="A165" t="str">
            <v>039</v>
          </cell>
          <cell r="B165" t="str">
            <v>資管學會</v>
          </cell>
          <cell r="E165" t="str">
            <v>039</v>
          </cell>
          <cell r="F165" t="str">
            <v>自治組織</v>
          </cell>
        </row>
        <row r="166">
          <cell r="A166" t="str">
            <v>102</v>
          </cell>
          <cell r="B166" t="str">
            <v>醫學學會</v>
          </cell>
          <cell r="E166" t="str">
            <v>102</v>
          </cell>
          <cell r="F166" t="str">
            <v>自治組織</v>
          </cell>
        </row>
        <row r="167">
          <cell r="A167" t="str">
            <v>103</v>
          </cell>
          <cell r="B167" t="str">
            <v>公衛學會</v>
          </cell>
          <cell r="E167" t="str">
            <v>103</v>
          </cell>
          <cell r="F167" t="str">
            <v>自治組織</v>
          </cell>
        </row>
        <row r="168">
          <cell r="A168" t="str">
            <v>104</v>
          </cell>
          <cell r="B168" t="str">
            <v>護理學會</v>
          </cell>
          <cell r="E168" t="str">
            <v>104</v>
          </cell>
          <cell r="F168" t="str">
            <v>自治組織</v>
          </cell>
        </row>
        <row r="169">
          <cell r="A169" t="str">
            <v>114</v>
          </cell>
          <cell r="B169" t="str">
            <v>醫代會</v>
          </cell>
          <cell r="E169" t="str">
            <v>114</v>
          </cell>
          <cell r="F169" t="str">
            <v>自治組織</v>
          </cell>
        </row>
        <row r="170">
          <cell r="A170" t="str">
            <v>122</v>
          </cell>
          <cell r="B170" t="str">
            <v>臨心學會</v>
          </cell>
          <cell r="E170" t="str">
            <v>122</v>
          </cell>
          <cell r="F170" t="str">
            <v>自治組織</v>
          </cell>
        </row>
        <row r="171">
          <cell r="A171" t="str">
            <v>135</v>
          </cell>
          <cell r="B171" t="str">
            <v>職治學會</v>
          </cell>
          <cell r="E171" t="str">
            <v>135</v>
          </cell>
          <cell r="F171" t="str">
            <v>自治組織</v>
          </cell>
        </row>
        <row r="172">
          <cell r="A172" t="str">
            <v>154</v>
          </cell>
          <cell r="B172" t="str">
            <v>呼吸治療學會</v>
          </cell>
          <cell r="E172" t="str">
            <v>154</v>
          </cell>
          <cell r="F172" t="str">
            <v>自治組織</v>
          </cell>
        </row>
        <row r="173">
          <cell r="A173" t="str">
            <v>015</v>
          </cell>
          <cell r="B173" t="str">
            <v>音樂學會</v>
          </cell>
          <cell r="E173" t="str">
            <v>015</v>
          </cell>
          <cell r="F173" t="str">
            <v>自治組織</v>
          </cell>
        </row>
        <row r="174">
          <cell r="A174" t="str">
            <v>016</v>
          </cell>
          <cell r="B174" t="str">
            <v>應美學會</v>
          </cell>
          <cell r="E174" t="str">
            <v>016</v>
          </cell>
          <cell r="F174" t="str">
            <v>自治組織</v>
          </cell>
        </row>
        <row r="175">
          <cell r="A175" t="str">
            <v>105</v>
          </cell>
          <cell r="B175" t="str">
            <v>景觀學會</v>
          </cell>
          <cell r="E175" t="str">
            <v>105</v>
          </cell>
          <cell r="F175" t="str">
            <v>自治組織</v>
          </cell>
        </row>
        <row r="176">
          <cell r="A176" t="str">
            <v>113</v>
          </cell>
          <cell r="B176" t="str">
            <v>藝代會</v>
          </cell>
          <cell r="E176" t="str">
            <v>113</v>
          </cell>
          <cell r="F176" t="str">
            <v>自治組織</v>
          </cell>
        </row>
        <row r="177">
          <cell r="A177" t="str">
            <v>000</v>
          </cell>
          <cell r="B177" t="str">
            <v>課外活動組</v>
          </cell>
          <cell r="E177" t="str">
            <v>000</v>
          </cell>
        </row>
        <row r="178">
          <cell r="A178" t="str">
            <v>001</v>
          </cell>
          <cell r="B178" t="str">
            <v>學生聯合會</v>
          </cell>
          <cell r="E178" t="str">
            <v>001</v>
          </cell>
          <cell r="F178" t="str">
            <v>自治組織</v>
          </cell>
        </row>
        <row r="179">
          <cell r="A179" t="str">
            <v>002</v>
          </cell>
          <cell r="B179" t="str">
            <v>學生議會</v>
          </cell>
          <cell r="E179" t="str">
            <v>002</v>
          </cell>
          <cell r="F179" t="str">
            <v>自治組織</v>
          </cell>
        </row>
        <row r="180">
          <cell r="A180" t="str">
            <v>003</v>
          </cell>
          <cell r="B180" t="str">
            <v>各級會議學生代表</v>
          </cell>
          <cell r="E180" t="str">
            <v>003</v>
          </cell>
          <cell r="F180" t="str">
            <v>自治組織</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團特別專案"/>
      <sheetName val="社團專案活動"/>
      <sheetName val="社團對外比賽"/>
      <sheetName val="社團帶動中小學"/>
      <sheetName val="社團"/>
      <sheetName val="參照函數"/>
    </sheetNames>
    <sheetDataSet>
      <sheetData sheetId="0"/>
      <sheetData sheetId="1"/>
      <sheetData sheetId="2"/>
      <sheetData sheetId="3"/>
      <sheetData sheetId="4"/>
      <sheetData sheetId="5">
        <row r="1">
          <cell r="A1" t="str">
            <v>代碼</v>
          </cell>
          <cell r="B1" t="str">
            <v>單位名稱</v>
          </cell>
          <cell r="E1" t="str">
            <v>代碼</v>
          </cell>
          <cell r="F1" t="str">
            <v>類別</v>
          </cell>
        </row>
        <row r="2">
          <cell r="A2" t="str">
            <v>048</v>
          </cell>
          <cell r="B2" t="str">
            <v>黑水溝社</v>
          </cell>
          <cell r="E2" t="str">
            <v>048</v>
          </cell>
          <cell r="F2" t="str">
            <v>學術性</v>
          </cell>
        </row>
        <row r="3">
          <cell r="A3" t="str">
            <v>049</v>
          </cell>
          <cell r="B3" t="str">
            <v>健言社</v>
          </cell>
          <cell r="E3" t="str">
            <v>049</v>
          </cell>
          <cell r="F3" t="str">
            <v>學術性</v>
          </cell>
        </row>
        <row r="4">
          <cell r="A4" t="str">
            <v>050</v>
          </cell>
          <cell r="B4" t="str">
            <v>大千社</v>
          </cell>
          <cell r="E4" t="str">
            <v>050</v>
          </cell>
          <cell r="F4" t="str">
            <v>學術性</v>
          </cell>
        </row>
        <row r="5">
          <cell r="A5" t="str">
            <v>051</v>
          </cell>
          <cell r="B5" t="str">
            <v>天文社</v>
          </cell>
          <cell r="E5" t="str">
            <v>051</v>
          </cell>
          <cell r="F5" t="str">
            <v>學術性</v>
          </cell>
        </row>
        <row r="6">
          <cell r="A6" t="str">
            <v>052</v>
          </cell>
          <cell r="B6" t="str">
            <v>綠野社</v>
          </cell>
          <cell r="E6" t="str">
            <v>052</v>
          </cell>
          <cell r="F6" t="str">
            <v>學術性</v>
          </cell>
        </row>
        <row r="7">
          <cell r="A7" t="str">
            <v>053</v>
          </cell>
          <cell r="B7" t="str">
            <v>中華醫藥研習社</v>
          </cell>
          <cell r="E7" t="str">
            <v>053</v>
          </cell>
          <cell r="F7" t="str">
            <v>學術性</v>
          </cell>
        </row>
        <row r="8">
          <cell r="A8" t="str">
            <v>054</v>
          </cell>
          <cell r="B8" t="str">
            <v>國際經濟商管學生會</v>
          </cell>
          <cell r="E8" t="str">
            <v>054</v>
          </cell>
          <cell r="F8" t="str">
            <v>學術性</v>
          </cell>
        </row>
        <row r="9">
          <cell r="A9" t="str">
            <v>055</v>
          </cell>
          <cell r="B9" t="str">
            <v>電腦研習社-倒</v>
          </cell>
          <cell r="E9" t="str">
            <v>055</v>
          </cell>
          <cell r="F9" t="str">
            <v>學術性</v>
          </cell>
        </row>
        <row r="10">
          <cell r="A10" t="str">
            <v>056</v>
          </cell>
          <cell r="B10" t="str">
            <v>占星塔羅社</v>
          </cell>
          <cell r="E10" t="str">
            <v>056</v>
          </cell>
          <cell r="F10" t="str">
            <v>學術性</v>
          </cell>
        </row>
        <row r="11">
          <cell r="A11" t="str">
            <v>058</v>
          </cell>
          <cell r="B11" t="str">
            <v>信望愛社</v>
          </cell>
          <cell r="E11" t="str">
            <v>058</v>
          </cell>
          <cell r="F11" t="str">
            <v>學術性</v>
          </cell>
        </row>
        <row r="12">
          <cell r="A12" t="str">
            <v>059</v>
          </cell>
          <cell r="B12" t="str">
            <v>易學社-102倒</v>
          </cell>
          <cell r="E12" t="str">
            <v>059</v>
          </cell>
          <cell r="F12" t="str">
            <v>學術性</v>
          </cell>
        </row>
        <row r="13">
          <cell r="A13" t="str">
            <v>140</v>
          </cell>
          <cell r="B13" t="str">
            <v>學園團契社</v>
          </cell>
          <cell r="E13" t="str">
            <v>140</v>
          </cell>
          <cell r="F13" t="str">
            <v>學術性</v>
          </cell>
        </row>
        <row r="14">
          <cell r="A14" t="str">
            <v>141</v>
          </cell>
          <cell r="B14" t="str">
            <v>禪學社</v>
          </cell>
          <cell r="E14" t="str">
            <v>141</v>
          </cell>
          <cell r="F14" t="str">
            <v>學術性</v>
          </cell>
        </row>
        <row r="15">
          <cell r="A15" t="str">
            <v>142</v>
          </cell>
          <cell r="B15" t="str">
            <v>聖經研究社</v>
          </cell>
          <cell r="E15" t="str">
            <v>142</v>
          </cell>
          <cell r="F15" t="str">
            <v>學術性</v>
          </cell>
        </row>
        <row r="16">
          <cell r="A16" t="str">
            <v>143</v>
          </cell>
          <cell r="B16" t="str">
            <v>國際英語演講社</v>
          </cell>
          <cell r="E16" t="str">
            <v>143</v>
          </cell>
          <cell r="F16" t="str">
            <v>學術性</v>
          </cell>
        </row>
        <row r="17">
          <cell r="A17" t="str">
            <v>155</v>
          </cell>
          <cell r="B17" t="str">
            <v>模擬聯合國社</v>
          </cell>
          <cell r="E17" t="str">
            <v>155</v>
          </cell>
          <cell r="F17" t="str">
            <v>學術性</v>
          </cell>
        </row>
        <row r="18">
          <cell r="A18" t="str">
            <v>159</v>
          </cell>
          <cell r="B18" t="str">
            <v>教育學程學會</v>
          </cell>
          <cell r="E18" t="str">
            <v>159</v>
          </cell>
          <cell r="F18" t="str">
            <v>學術性</v>
          </cell>
        </row>
        <row r="19">
          <cell r="A19" t="str">
            <v>161</v>
          </cell>
          <cell r="B19" t="str">
            <v>福智青年社</v>
          </cell>
          <cell r="E19" t="str">
            <v>161</v>
          </cell>
          <cell r="F19" t="str">
            <v>學術性</v>
          </cell>
        </row>
        <row r="20">
          <cell r="A20" t="str">
            <v>169</v>
          </cell>
          <cell r="B20" t="str">
            <v>歐盟研究社</v>
          </cell>
          <cell r="E20" t="str">
            <v>168</v>
          </cell>
          <cell r="F20" t="str">
            <v>學術性</v>
          </cell>
        </row>
        <row r="21">
          <cell r="A21" t="str">
            <v>174</v>
          </cell>
          <cell r="B21" t="str">
            <v>性別研究社</v>
          </cell>
          <cell r="E21" t="str">
            <v>174</v>
          </cell>
          <cell r="F21" t="str">
            <v>學術性</v>
          </cell>
        </row>
        <row r="22">
          <cell r="A22" t="str">
            <v>229</v>
          </cell>
          <cell r="B22" t="str">
            <v>光鹽社</v>
          </cell>
          <cell r="E22" t="str">
            <v>229</v>
          </cell>
          <cell r="F22" t="str">
            <v>學術性</v>
          </cell>
        </row>
        <row r="23">
          <cell r="A23" t="str">
            <v>042</v>
          </cell>
          <cell r="B23" t="str">
            <v>僑生聯誼會</v>
          </cell>
          <cell r="E23" t="str">
            <v>042</v>
          </cell>
          <cell r="F23" t="str">
            <v>休閒聯誼性</v>
          </cell>
        </row>
        <row r="24">
          <cell r="A24" t="str">
            <v>043</v>
          </cell>
          <cell r="B24" t="str">
            <v>高中校友聯合總會</v>
          </cell>
          <cell r="E24" t="str">
            <v>043</v>
          </cell>
          <cell r="F24" t="str">
            <v>休閒聯誼性</v>
          </cell>
        </row>
        <row r="25">
          <cell r="A25" t="str">
            <v>060</v>
          </cell>
          <cell r="B25" t="str">
            <v>轉學生聯誼會</v>
          </cell>
          <cell r="E25" t="str">
            <v>060</v>
          </cell>
          <cell r="F25" t="str">
            <v>休閒聯誼性</v>
          </cell>
        </row>
        <row r="26">
          <cell r="A26" t="str">
            <v>076</v>
          </cell>
          <cell r="B26" t="str">
            <v>野營社</v>
          </cell>
          <cell r="E26" t="str">
            <v>076</v>
          </cell>
          <cell r="F26" t="str">
            <v>休閒聯誼性</v>
          </cell>
        </row>
        <row r="27">
          <cell r="A27" t="str">
            <v>078</v>
          </cell>
          <cell r="B27" t="str">
            <v>橋藝社</v>
          </cell>
          <cell r="E27" t="str">
            <v>078</v>
          </cell>
          <cell r="F27" t="str">
            <v>休閒聯誼性</v>
          </cell>
        </row>
        <row r="28">
          <cell r="A28" t="str">
            <v>080</v>
          </cell>
          <cell r="B28" t="str">
            <v>魔術社</v>
          </cell>
          <cell r="E28" t="str">
            <v>080</v>
          </cell>
          <cell r="F28" t="str">
            <v>休閒聯誼性</v>
          </cell>
        </row>
        <row r="29">
          <cell r="A29" t="str">
            <v>082</v>
          </cell>
          <cell r="B29" t="str">
            <v>棋藝社</v>
          </cell>
          <cell r="E29" t="str">
            <v>082</v>
          </cell>
          <cell r="F29" t="str">
            <v>休閒聯誼性</v>
          </cell>
        </row>
        <row r="30">
          <cell r="A30" t="str">
            <v>083</v>
          </cell>
          <cell r="B30" t="str">
            <v>飲料調製社</v>
          </cell>
          <cell r="E30" t="str">
            <v>083</v>
          </cell>
          <cell r="F30" t="str">
            <v>休閒聯誼性</v>
          </cell>
        </row>
        <row r="31">
          <cell r="A31" t="str">
            <v>109</v>
          </cell>
          <cell r="B31" t="str">
            <v>嚕啦啦社</v>
          </cell>
          <cell r="E31" t="str">
            <v>109</v>
          </cell>
          <cell r="F31" t="str">
            <v>休閒聯誼性</v>
          </cell>
        </row>
        <row r="32">
          <cell r="A32" t="str">
            <v>129</v>
          </cell>
          <cell r="B32" t="str">
            <v>努瑪社</v>
          </cell>
          <cell r="E32" t="str">
            <v>129</v>
          </cell>
          <cell r="F32" t="str">
            <v>休閒聯誼性</v>
          </cell>
        </row>
        <row r="33">
          <cell r="A33" t="str">
            <v>156</v>
          </cell>
          <cell r="B33" t="str">
            <v>哈客青年社-102倒</v>
          </cell>
          <cell r="E33" t="str">
            <v>156</v>
          </cell>
          <cell r="F33" t="str">
            <v>休閒聯誼性</v>
          </cell>
        </row>
        <row r="34">
          <cell r="A34" t="str">
            <v>168</v>
          </cell>
          <cell r="B34" t="str">
            <v>桌上遊戲社</v>
          </cell>
          <cell r="E34" t="str">
            <v>168</v>
          </cell>
          <cell r="F34" t="str">
            <v>休閒聯誼性</v>
          </cell>
        </row>
        <row r="35">
          <cell r="A35" t="str">
            <v>096</v>
          </cell>
          <cell r="B35" t="str">
            <v>童軍社</v>
          </cell>
          <cell r="E35" t="str">
            <v>096</v>
          </cell>
          <cell r="F35" t="str">
            <v>服務性</v>
          </cell>
        </row>
        <row r="36">
          <cell r="A36" t="str">
            <v>097</v>
          </cell>
          <cell r="B36" t="str">
            <v>同舟共濟服務社</v>
          </cell>
          <cell r="E36" t="str">
            <v>097</v>
          </cell>
          <cell r="F36" t="str">
            <v>服務性</v>
          </cell>
        </row>
        <row r="37">
          <cell r="A37" t="str">
            <v>098</v>
          </cell>
          <cell r="B37" t="str">
            <v>醒新社</v>
          </cell>
          <cell r="E37" t="str">
            <v>098</v>
          </cell>
          <cell r="F37" t="str">
            <v>服務性</v>
          </cell>
        </row>
        <row r="38">
          <cell r="A38" t="str">
            <v>099</v>
          </cell>
          <cell r="B38" t="str">
            <v>淨仁社</v>
          </cell>
          <cell r="E38" t="str">
            <v>099</v>
          </cell>
          <cell r="F38" t="str">
            <v>服務性</v>
          </cell>
        </row>
        <row r="39">
          <cell r="A39" t="str">
            <v>100</v>
          </cell>
          <cell r="B39" t="str">
            <v>急救康輔社</v>
          </cell>
          <cell r="E39" t="str">
            <v>100</v>
          </cell>
          <cell r="F39" t="str">
            <v>服務性</v>
          </cell>
        </row>
        <row r="40">
          <cell r="A40" t="str">
            <v>101</v>
          </cell>
          <cell r="B40" t="str">
            <v>崇德志工服務社</v>
          </cell>
          <cell r="E40" t="str">
            <v>101</v>
          </cell>
          <cell r="F40" t="str">
            <v>服務性</v>
          </cell>
        </row>
        <row r="41">
          <cell r="A41" t="str">
            <v>107</v>
          </cell>
          <cell r="B41" t="str">
            <v>達義社</v>
          </cell>
          <cell r="E41" t="str">
            <v>107</v>
          </cell>
          <cell r="F41" t="str">
            <v>服務性</v>
          </cell>
        </row>
        <row r="42">
          <cell r="A42" t="str">
            <v>116</v>
          </cell>
          <cell r="B42" t="str">
            <v>基層文化服務社</v>
          </cell>
          <cell r="E42" t="str">
            <v>116</v>
          </cell>
          <cell r="F42" t="str">
            <v>服務性</v>
          </cell>
        </row>
        <row r="43">
          <cell r="A43" t="str">
            <v>126</v>
          </cell>
          <cell r="B43" t="str">
            <v>慈濟青年社</v>
          </cell>
          <cell r="E43" t="str">
            <v>126</v>
          </cell>
          <cell r="F43" t="str">
            <v>服務性</v>
          </cell>
        </row>
        <row r="44">
          <cell r="A44" t="str">
            <v>139</v>
          </cell>
          <cell r="B44" t="str">
            <v>春暉社-倒</v>
          </cell>
          <cell r="E44" t="str">
            <v>139</v>
          </cell>
          <cell r="F44" t="str">
            <v>服務性</v>
          </cell>
        </row>
        <row r="45">
          <cell r="A45" t="str">
            <v>148</v>
          </cell>
          <cell r="B45" t="str">
            <v>繪本服務學習社</v>
          </cell>
          <cell r="E45" t="str">
            <v>148</v>
          </cell>
          <cell r="F45" t="str">
            <v>服務性</v>
          </cell>
        </row>
        <row r="46">
          <cell r="A46" t="str">
            <v>149</v>
          </cell>
          <cell r="B46" t="str">
            <v>和我們一起環保社</v>
          </cell>
          <cell r="E46" t="str">
            <v>149</v>
          </cell>
          <cell r="F46" t="str">
            <v>服務性</v>
          </cell>
        </row>
        <row r="47">
          <cell r="A47" t="str">
            <v>163</v>
          </cell>
          <cell r="B47" t="str">
            <v>國際菁英學生會</v>
          </cell>
          <cell r="E47" t="str">
            <v>163</v>
          </cell>
          <cell r="F47" t="str">
            <v>服務性</v>
          </cell>
        </row>
        <row r="48">
          <cell r="A48" t="str">
            <v>217</v>
          </cell>
          <cell r="B48" t="str">
            <v>仁愛服務社</v>
          </cell>
          <cell r="E48" t="str">
            <v>217</v>
          </cell>
          <cell r="F48" t="str">
            <v>服務性</v>
          </cell>
        </row>
        <row r="49">
          <cell r="A49" t="str">
            <v>218</v>
          </cell>
          <cell r="B49" t="str">
            <v>原住民文化服務社-倒</v>
          </cell>
          <cell r="E49" t="str">
            <v>218</v>
          </cell>
          <cell r="F49" t="str">
            <v>服務性</v>
          </cell>
        </row>
        <row r="50">
          <cell r="A50" t="str">
            <v>047</v>
          </cell>
          <cell r="B50" t="str">
            <v>慢速壘球社</v>
          </cell>
          <cell r="E50" t="str">
            <v>047</v>
          </cell>
          <cell r="F50" t="str">
            <v>體能性</v>
          </cell>
        </row>
        <row r="51">
          <cell r="A51" t="str">
            <v>075</v>
          </cell>
          <cell r="B51" t="str">
            <v>登山社</v>
          </cell>
          <cell r="E51" t="str">
            <v>075</v>
          </cell>
          <cell r="F51" t="str">
            <v>體能性</v>
          </cell>
        </row>
        <row r="52">
          <cell r="A52" t="str">
            <v>084</v>
          </cell>
          <cell r="B52" t="str">
            <v>國術社</v>
          </cell>
          <cell r="E52" t="str">
            <v>084</v>
          </cell>
          <cell r="F52" t="str">
            <v>體能性</v>
          </cell>
        </row>
        <row r="53">
          <cell r="A53" t="str">
            <v>086</v>
          </cell>
          <cell r="B53" t="str">
            <v>跆拳道社</v>
          </cell>
          <cell r="E53" t="str">
            <v>086</v>
          </cell>
          <cell r="F53" t="str">
            <v>體能性</v>
          </cell>
        </row>
        <row r="54">
          <cell r="A54" t="str">
            <v>087</v>
          </cell>
          <cell r="B54" t="str">
            <v>柔道社</v>
          </cell>
          <cell r="E54" t="str">
            <v>087</v>
          </cell>
          <cell r="F54" t="str">
            <v>體能性</v>
          </cell>
        </row>
        <row r="55">
          <cell r="A55" t="str">
            <v>088</v>
          </cell>
          <cell r="B55" t="str">
            <v>劍道社</v>
          </cell>
          <cell r="E55" t="str">
            <v>088</v>
          </cell>
          <cell r="F55" t="str">
            <v>體能性</v>
          </cell>
        </row>
        <row r="56">
          <cell r="A56" t="str">
            <v>089</v>
          </cell>
          <cell r="B56" t="str">
            <v>擊劍社</v>
          </cell>
          <cell r="E56" t="str">
            <v>089</v>
          </cell>
          <cell r="F56" t="str">
            <v>體能性</v>
          </cell>
        </row>
        <row r="57">
          <cell r="A57" t="str">
            <v>090</v>
          </cell>
          <cell r="B57" t="str">
            <v>羽球社</v>
          </cell>
          <cell r="E57" t="str">
            <v>090</v>
          </cell>
          <cell r="F57" t="str">
            <v>體能性</v>
          </cell>
        </row>
        <row r="58">
          <cell r="A58" t="str">
            <v>091</v>
          </cell>
          <cell r="B58" t="str">
            <v>桌球社</v>
          </cell>
          <cell r="E58" t="str">
            <v>091</v>
          </cell>
          <cell r="F58" t="str">
            <v>體能性</v>
          </cell>
        </row>
        <row r="59">
          <cell r="A59" t="str">
            <v>092</v>
          </cell>
          <cell r="B59" t="str">
            <v>網球社</v>
          </cell>
          <cell r="E59" t="str">
            <v>092</v>
          </cell>
          <cell r="F59" t="str">
            <v>體能性</v>
          </cell>
        </row>
        <row r="60">
          <cell r="A60" t="str">
            <v>093</v>
          </cell>
          <cell r="B60" t="str">
            <v>射箭社</v>
          </cell>
          <cell r="E60" t="str">
            <v>093</v>
          </cell>
          <cell r="F60" t="str">
            <v>體能性</v>
          </cell>
        </row>
        <row r="61">
          <cell r="A61" t="str">
            <v>117</v>
          </cell>
          <cell r="B61" t="str">
            <v>有氧健身社</v>
          </cell>
          <cell r="E61" t="str">
            <v>117</v>
          </cell>
          <cell r="F61" t="str">
            <v>體能性</v>
          </cell>
        </row>
        <row r="62">
          <cell r="A62" t="str">
            <v>118</v>
          </cell>
          <cell r="B62" t="str">
            <v>同心救生社</v>
          </cell>
          <cell r="E62" t="str">
            <v>118</v>
          </cell>
          <cell r="F62" t="str">
            <v>體能性</v>
          </cell>
        </row>
        <row r="63">
          <cell r="A63" t="str">
            <v>119</v>
          </cell>
          <cell r="B63" t="str">
            <v>足球社</v>
          </cell>
          <cell r="E63" t="str">
            <v>119</v>
          </cell>
          <cell r="F63" t="str">
            <v>體能性</v>
          </cell>
        </row>
        <row r="64">
          <cell r="A64" t="str">
            <v>131</v>
          </cell>
          <cell r="B64" t="str">
            <v>空手道社</v>
          </cell>
          <cell r="E64" t="str">
            <v>131</v>
          </cell>
          <cell r="F64" t="str">
            <v>體能性</v>
          </cell>
        </row>
        <row r="65">
          <cell r="A65" t="str">
            <v>136</v>
          </cell>
          <cell r="B65" t="str">
            <v>黑輪社</v>
          </cell>
          <cell r="E65" t="str">
            <v>136</v>
          </cell>
          <cell r="F65" t="str">
            <v>體能性</v>
          </cell>
        </row>
        <row r="66">
          <cell r="A66" t="str">
            <v>147</v>
          </cell>
          <cell r="B66" t="str">
            <v>競技啦啦隊</v>
          </cell>
          <cell r="E66" t="str">
            <v>147</v>
          </cell>
          <cell r="F66" t="str">
            <v>體能性</v>
          </cell>
        </row>
        <row r="67">
          <cell r="A67" t="str">
            <v>160</v>
          </cell>
          <cell r="B67" t="str">
            <v>龍獅社-102倒</v>
          </cell>
          <cell r="E67" t="str">
            <v>160</v>
          </cell>
          <cell r="F67" t="str">
            <v>體能性</v>
          </cell>
        </row>
        <row r="68">
          <cell r="A68" t="str">
            <v>166</v>
          </cell>
          <cell r="B68" t="str">
            <v>合氣道社</v>
          </cell>
          <cell r="E68" t="str">
            <v>166</v>
          </cell>
          <cell r="F68" t="str">
            <v>體能性</v>
          </cell>
        </row>
        <row r="69">
          <cell r="A69" t="str">
            <v>172</v>
          </cell>
          <cell r="B69" t="str">
            <v>歐洲劍術社</v>
          </cell>
          <cell r="E69" t="str">
            <v>172</v>
          </cell>
          <cell r="F69" t="str">
            <v>體能性</v>
          </cell>
        </row>
        <row r="70">
          <cell r="A70" t="str">
            <v>173</v>
          </cell>
          <cell r="B70" t="str">
            <v>競技飛盤社</v>
          </cell>
          <cell r="E70" t="str">
            <v>173</v>
          </cell>
          <cell r="F70" t="str">
            <v>體能性</v>
          </cell>
        </row>
        <row r="71">
          <cell r="A71" t="str">
            <v>064</v>
          </cell>
          <cell r="B71" t="str">
            <v>書法社</v>
          </cell>
          <cell r="E71" t="str">
            <v>064</v>
          </cell>
          <cell r="F71" t="str">
            <v>藝術性</v>
          </cell>
        </row>
        <row r="72">
          <cell r="A72" t="str">
            <v>065</v>
          </cell>
          <cell r="B72" t="str">
            <v>布袋戲研習社-101倒</v>
          </cell>
          <cell r="E72" t="str">
            <v>065</v>
          </cell>
          <cell r="F72" t="str">
            <v>藝術性</v>
          </cell>
        </row>
        <row r="73">
          <cell r="A73" t="str">
            <v>066</v>
          </cell>
          <cell r="B73" t="str">
            <v>攝影社</v>
          </cell>
          <cell r="E73" t="str">
            <v>066</v>
          </cell>
          <cell r="F73" t="str">
            <v>藝術性</v>
          </cell>
        </row>
        <row r="74">
          <cell r="A74" t="str">
            <v>067</v>
          </cell>
          <cell r="B74" t="str">
            <v>熱舞社</v>
          </cell>
          <cell r="E74" t="str">
            <v>067</v>
          </cell>
          <cell r="F74" t="str">
            <v>藝術性</v>
          </cell>
        </row>
        <row r="75">
          <cell r="A75" t="str">
            <v>070</v>
          </cell>
          <cell r="B75" t="str">
            <v>戲劇社</v>
          </cell>
          <cell r="E75" t="str">
            <v>070</v>
          </cell>
          <cell r="F75" t="str">
            <v>藝術性</v>
          </cell>
        </row>
        <row r="76">
          <cell r="A76" t="str">
            <v>072</v>
          </cell>
          <cell r="B76" t="str">
            <v>國際標準舞蹈社</v>
          </cell>
          <cell r="E76" t="str">
            <v>072</v>
          </cell>
          <cell r="F76" t="str">
            <v>藝術性</v>
          </cell>
        </row>
        <row r="77">
          <cell r="A77" t="str">
            <v>073</v>
          </cell>
          <cell r="B77" t="str">
            <v>電影藝術研究社</v>
          </cell>
          <cell r="E77" t="str">
            <v>073</v>
          </cell>
          <cell r="F77" t="str">
            <v>藝術性</v>
          </cell>
        </row>
        <row r="78">
          <cell r="A78" t="str">
            <v>077</v>
          </cell>
          <cell r="B78" t="str">
            <v>映綠世界舞蹈社</v>
          </cell>
          <cell r="E78" t="str">
            <v>077</v>
          </cell>
          <cell r="F78" t="str">
            <v>藝術性</v>
          </cell>
        </row>
        <row r="79">
          <cell r="A79" t="str">
            <v>081</v>
          </cell>
          <cell r="B79" t="str">
            <v>廣播演藝社</v>
          </cell>
          <cell r="E79" t="str">
            <v>081</v>
          </cell>
          <cell r="F79" t="str">
            <v>藝術性</v>
          </cell>
        </row>
        <row r="80">
          <cell r="A80" t="str">
            <v>128</v>
          </cell>
          <cell r="B80" t="str">
            <v>手語社</v>
          </cell>
          <cell r="E80" t="str">
            <v>128</v>
          </cell>
          <cell r="F80" t="str">
            <v>藝術性</v>
          </cell>
        </row>
        <row r="81">
          <cell r="A81" t="str">
            <v>132</v>
          </cell>
          <cell r="B81" t="str">
            <v>動漫電玩研習社</v>
          </cell>
          <cell r="E81" t="str">
            <v>132</v>
          </cell>
          <cell r="F81" t="str">
            <v>藝術性</v>
          </cell>
        </row>
        <row r="82">
          <cell r="A82" t="str">
            <v>150</v>
          </cell>
          <cell r="B82" t="str">
            <v>氣球創藝社</v>
          </cell>
          <cell r="E82" t="str">
            <v>150</v>
          </cell>
          <cell r="F82" t="str">
            <v>藝術性</v>
          </cell>
        </row>
        <row r="83">
          <cell r="A83" t="str">
            <v>151</v>
          </cell>
          <cell r="B83" t="str">
            <v>肚皮舞社</v>
          </cell>
          <cell r="E83" t="str">
            <v>151</v>
          </cell>
          <cell r="F83" t="str">
            <v>藝術性</v>
          </cell>
        </row>
        <row r="84">
          <cell r="A84" t="str">
            <v>157</v>
          </cell>
          <cell r="B84" t="str">
            <v>影片創作社</v>
          </cell>
          <cell r="E84" t="str">
            <v>157</v>
          </cell>
          <cell r="F84" t="str">
            <v>藝術性</v>
          </cell>
        </row>
        <row r="85">
          <cell r="A85" t="str">
            <v>165</v>
          </cell>
          <cell r="B85" t="str">
            <v>傳統戲曲表演研究社</v>
          </cell>
          <cell r="E85" t="str">
            <v>165</v>
          </cell>
          <cell r="F85" t="str">
            <v>藝術性</v>
          </cell>
        </row>
        <row r="86">
          <cell r="A86" t="str">
            <v>170</v>
          </cell>
          <cell r="B86" t="str">
            <v>彩妝社-103倒</v>
          </cell>
          <cell r="E86" t="str">
            <v>170</v>
          </cell>
          <cell r="F86" t="str">
            <v>藝術性</v>
          </cell>
        </row>
        <row r="87">
          <cell r="A87" t="str">
            <v>171</v>
          </cell>
          <cell r="B87" t="str">
            <v>弓道社</v>
          </cell>
          <cell r="E87" t="str">
            <v>171</v>
          </cell>
          <cell r="F87" t="str">
            <v>藝術性</v>
          </cell>
        </row>
        <row r="88">
          <cell r="A88" t="str">
            <v>219</v>
          </cell>
          <cell r="B88" t="str">
            <v>創意巧手社</v>
          </cell>
          <cell r="E88" t="str">
            <v>219</v>
          </cell>
          <cell r="F88" t="str">
            <v>藝術性</v>
          </cell>
        </row>
        <row r="89">
          <cell r="A89" t="str">
            <v>224</v>
          </cell>
          <cell r="B89" t="str">
            <v>哈特現代爵士舞集</v>
          </cell>
          <cell r="E89" t="str">
            <v>224</v>
          </cell>
          <cell r="F89" t="str">
            <v>藝術性</v>
          </cell>
        </row>
        <row r="90">
          <cell r="A90" t="str">
            <v>061</v>
          </cell>
          <cell r="B90" t="str">
            <v>國樂社</v>
          </cell>
          <cell r="E90" t="str">
            <v>061</v>
          </cell>
          <cell r="F90" t="str">
            <v>音樂性</v>
          </cell>
        </row>
        <row r="91">
          <cell r="A91" t="str">
            <v>062</v>
          </cell>
          <cell r="B91" t="str">
            <v>合唱團</v>
          </cell>
          <cell r="E91" t="str">
            <v>062</v>
          </cell>
          <cell r="F91" t="str">
            <v>音樂性</v>
          </cell>
        </row>
        <row r="92">
          <cell r="A92" t="str">
            <v>063</v>
          </cell>
          <cell r="B92" t="str">
            <v>古典吉他社</v>
          </cell>
          <cell r="E92" t="str">
            <v>063</v>
          </cell>
          <cell r="F92" t="str">
            <v>音樂性</v>
          </cell>
        </row>
        <row r="93">
          <cell r="A93" t="str">
            <v>068</v>
          </cell>
          <cell r="B93" t="str">
            <v>管弦樂社</v>
          </cell>
          <cell r="E93" t="str">
            <v>068</v>
          </cell>
          <cell r="F93" t="str">
            <v>音樂性</v>
          </cell>
        </row>
        <row r="94">
          <cell r="A94" t="str">
            <v>069</v>
          </cell>
          <cell r="B94" t="str">
            <v>口琴社</v>
          </cell>
          <cell r="E94" t="str">
            <v>069</v>
          </cell>
          <cell r="F94" t="str">
            <v>音樂性</v>
          </cell>
        </row>
        <row r="95">
          <cell r="A95" t="str">
            <v>071</v>
          </cell>
          <cell r="B95" t="str">
            <v>民謠吉他社</v>
          </cell>
          <cell r="E95" t="str">
            <v>071</v>
          </cell>
          <cell r="F95" t="str">
            <v>音樂性</v>
          </cell>
        </row>
        <row r="96">
          <cell r="A96" t="str">
            <v>074</v>
          </cell>
          <cell r="B96" t="str">
            <v>搖滾音樂研究社</v>
          </cell>
          <cell r="E96" t="str">
            <v>074</v>
          </cell>
          <cell r="F96" t="str">
            <v>音樂性</v>
          </cell>
        </row>
        <row r="97">
          <cell r="A97" t="str">
            <v>123</v>
          </cell>
          <cell r="B97" t="str">
            <v>鋼琴社</v>
          </cell>
          <cell r="E97" t="str">
            <v>123</v>
          </cell>
          <cell r="F97" t="str">
            <v>音樂性</v>
          </cell>
        </row>
        <row r="98">
          <cell r="A98" t="str">
            <v>124</v>
          </cell>
          <cell r="B98" t="str">
            <v>數位音樂創作研習社</v>
          </cell>
          <cell r="E98" t="str">
            <v>124</v>
          </cell>
          <cell r="F98" t="str">
            <v>音樂性</v>
          </cell>
        </row>
        <row r="99">
          <cell r="A99" t="str">
            <v>167</v>
          </cell>
          <cell r="B99" t="str">
            <v>烏克麗麗社</v>
          </cell>
          <cell r="E99" t="str">
            <v>167</v>
          </cell>
          <cell r="F99" t="str">
            <v>音樂性</v>
          </cell>
        </row>
        <row r="100">
          <cell r="A100" t="str">
            <v>223</v>
          </cell>
          <cell r="B100" t="str">
            <v>爵士鋼琴社</v>
          </cell>
          <cell r="E100" t="str">
            <v>223</v>
          </cell>
          <cell r="F100" t="str">
            <v>音樂性</v>
          </cell>
        </row>
        <row r="101">
          <cell r="A101" t="str">
            <v>008</v>
          </cell>
          <cell r="B101" t="str">
            <v>國學會</v>
          </cell>
          <cell r="E101" t="str">
            <v>008</v>
          </cell>
          <cell r="F101" t="str">
            <v>自治組織</v>
          </cell>
        </row>
        <row r="102">
          <cell r="A102" t="str">
            <v>009</v>
          </cell>
          <cell r="B102" t="str">
            <v>歷史學會</v>
          </cell>
          <cell r="E102" t="str">
            <v>009</v>
          </cell>
          <cell r="F102" t="str">
            <v>自治組織</v>
          </cell>
        </row>
        <row r="103">
          <cell r="A103" t="str">
            <v>010</v>
          </cell>
          <cell r="B103" t="str">
            <v>哲學學會</v>
          </cell>
          <cell r="E103" t="str">
            <v>010</v>
          </cell>
          <cell r="F103" t="str">
            <v>自治組織</v>
          </cell>
        </row>
        <row r="104">
          <cell r="A104" t="str">
            <v>112</v>
          </cell>
          <cell r="B104" t="str">
            <v>文代會</v>
          </cell>
          <cell r="E104" t="str">
            <v>112</v>
          </cell>
          <cell r="F104" t="str">
            <v>自治組織</v>
          </cell>
        </row>
        <row r="105">
          <cell r="A105" t="str">
            <v>005</v>
          </cell>
          <cell r="B105" t="str">
            <v>外代會</v>
          </cell>
          <cell r="E105" t="str">
            <v>005</v>
          </cell>
          <cell r="F105" t="str">
            <v>自治組織</v>
          </cell>
        </row>
        <row r="106">
          <cell r="A106" t="str">
            <v>026</v>
          </cell>
          <cell r="B106" t="str">
            <v>英文學會</v>
          </cell>
          <cell r="E106" t="str">
            <v>026</v>
          </cell>
          <cell r="F106" t="str">
            <v>自治組織</v>
          </cell>
        </row>
        <row r="107">
          <cell r="A107" t="str">
            <v>027</v>
          </cell>
          <cell r="B107" t="str">
            <v>德語學會</v>
          </cell>
          <cell r="E107" t="str">
            <v>027</v>
          </cell>
          <cell r="F107" t="str">
            <v>自治組織</v>
          </cell>
        </row>
        <row r="108">
          <cell r="A108" t="str">
            <v>028</v>
          </cell>
          <cell r="B108" t="str">
            <v>法文學會</v>
          </cell>
          <cell r="E108" t="str">
            <v>028</v>
          </cell>
          <cell r="F108" t="str">
            <v>自治組織</v>
          </cell>
        </row>
        <row r="109">
          <cell r="A109" t="str">
            <v>029</v>
          </cell>
          <cell r="B109" t="str">
            <v>西文學會</v>
          </cell>
          <cell r="E109" t="str">
            <v>029</v>
          </cell>
          <cell r="F109" t="str">
            <v>自治組織</v>
          </cell>
        </row>
        <row r="110">
          <cell r="A110" t="str">
            <v>030</v>
          </cell>
          <cell r="B110" t="str">
            <v>日文學會</v>
          </cell>
          <cell r="E110" t="str">
            <v>030</v>
          </cell>
          <cell r="F110" t="str">
            <v>自治組織</v>
          </cell>
        </row>
        <row r="111">
          <cell r="A111" t="str">
            <v>040</v>
          </cell>
          <cell r="B111" t="str">
            <v>義文學會</v>
          </cell>
          <cell r="E111" t="str">
            <v>040</v>
          </cell>
          <cell r="F111" t="str">
            <v>自治組織</v>
          </cell>
        </row>
        <row r="112">
          <cell r="A112" t="str">
            <v>012</v>
          </cell>
          <cell r="B112" t="str">
            <v>兒家學會</v>
          </cell>
          <cell r="E112" t="str">
            <v>012</v>
          </cell>
          <cell r="F112" t="str">
            <v>自治組織</v>
          </cell>
        </row>
        <row r="113">
          <cell r="A113" t="str">
            <v>021</v>
          </cell>
          <cell r="B113" t="str">
            <v>餐旅學會</v>
          </cell>
          <cell r="E113" t="str">
            <v>021</v>
          </cell>
          <cell r="F113" t="str">
            <v>自治組織</v>
          </cell>
        </row>
        <row r="114">
          <cell r="A114" t="str">
            <v>022</v>
          </cell>
          <cell r="B114" t="str">
            <v>食科學會</v>
          </cell>
          <cell r="E114" t="str">
            <v>022</v>
          </cell>
          <cell r="F114" t="str">
            <v>自治組織</v>
          </cell>
        </row>
        <row r="115">
          <cell r="A115" t="str">
            <v>023</v>
          </cell>
          <cell r="B115" t="str">
            <v>織品學會</v>
          </cell>
          <cell r="E115" t="str">
            <v>023</v>
          </cell>
          <cell r="F115" t="str">
            <v>自治組織</v>
          </cell>
        </row>
        <row r="116">
          <cell r="A116" t="str">
            <v>120</v>
          </cell>
          <cell r="B116" t="str">
            <v>民代會</v>
          </cell>
          <cell r="E116" t="str">
            <v>120</v>
          </cell>
          <cell r="F116" t="str">
            <v>自治組織</v>
          </cell>
        </row>
        <row r="117">
          <cell r="A117" t="str">
            <v>145</v>
          </cell>
          <cell r="B117" t="str">
            <v>營養學會</v>
          </cell>
          <cell r="E117" t="str">
            <v>145</v>
          </cell>
          <cell r="F117" t="str">
            <v>自治組織</v>
          </cell>
        </row>
        <row r="118">
          <cell r="A118" t="str">
            <v>007</v>
          </cell>
          <cell r="B118" t="str">
            <v>法代會</v>
          </cell>
          <cell r="E118" t="str">
            <v>007</v>
          </cell>
          <cell r="F118" t="str">
            <v>自治組織</v>
          </cell>
        </row>
        <row r="119">
          <cell r="A119" t="str">
            <v>034</v>
          </cell>
          <cell r="B119" t="str">
            <v>法律學會</v>
          </cell>
          <cell r="E119" t="str">
            <v>034</v>
          </cell>
          <cell r="F119" t="str">
            <v>自治組織</v>
          </cell>
        </row>
        <row r="120">
          <cell r="A120" t="str">
            <v>111</v>
          </cell>
          <cell r="B120" t="str">
            <v>財法學會</v>
          </cell>
          <cell r="E120" t="str">
            <v>111</v>
          </cell>
          <cell r="F120" t="str">
            <v>自治組織</v>
          </cell>
        </row>
        <row r="121">
          <cell r="A121" t="str">
            <v>152</v>
          </cell>
          <cell r="B121" t="str">
            <v>學士後法律學會</v>
          </cell>
          <cell r="E121" t="str">
            <v>152</v>
          </cell>
          <cell r="F121" t="str">
            <v>自治組織</v>
          </cell>
        </row>
        <row r="122">
          <cell r="A122" t="str">
            <v>013</v>
          </cell>
          <cell r="B122" t="str">
            <v>心理學會</v>
          </cell>
          <cell r="E122" t="str">
            <v>013</v>
          </cell>
          <cell r="F122" t="str">
            <v>自治組織</v>
          </cell>
        </row>
        <row r="123">
          <cell r="A123" t="str">
            <v>031</v>
          </cell>
          <cell r="B123" t="str">
            <v>社會學會</v>
          </cell>
          <cell r="E123" t="str">
            <v>031</v>
          </cell>
          <cell r="F123" t="str">
            <v>自治組織</v>
          </cell>
        </row>
        <row r="124">
          <cell r="A124" t="str">
            <v>032</v>
          </cell>
          <cell r="B124" t="str">
            <v>社工學會</v>
          </cell>
          <cell r="E124" t="str">
            <v>032</v>
          </cell>
          <cell r="F124" t="str">
            <v>自治組織</v>
          </cell>
        </row>
        <row r="125">
          <cell r="A125" t="str">
            <v>033</v>
          </cell>
          <cell r="B125" t="str">
            <v>經濟學會</v>
          </cell>
          <cell r="E125" t="str">
            <v>033</v>
          </cell>
          <cell r="F125" t="str">
            <v>自治組織</v>
          </cell>
        </row>
        <row r="126">
          <cell r="A126" t="str">
            <v>115</v>
          </cell>
          <cell r="B126" t="str">
            <v>社科代會</v>
          </cell>
          <cell r="E126" t="str">
            <v>115</v>
          </cell>
          <cell r="F126" t="str">
            <v>自治組織</v>
          </cell>
        </row>
        <row r="127">
          <cell r="A127" t="str">
            <v>121</v>
          </cell>
          <cell r="B127" t="str">
            <v>宗教學會</v>
          </cell>
          <cell r="E127" t="str">
            <v>121</v>
          </cell>
          <cell r="F127" t="str">
            <v>自治組織</v>
          </cell>
        </row>
        <row r="128">
          <cell r="A128" t="str">
            <v>011</v>
          </cell>
          <cell r="B128" t="str">
            <v>圖資學會</v>
          </cell>
          <cell r="E128" t="str">
            <v>011</v>
          </cell>
          <cell r="F128" t="str">
            <v>自治組織</v>
          </cell>
        </row>
        <row r="129">
          <cell r="A129" t="str">
            <v>014</v>
          </cell>
          <cell r="B129" t="str">
            <v>體育學會</v>
          </cell>
          <cell r="E129" t="str">
            <v>014</v>
          </cell>
          <cell r="F129" t="str">
            <v>自治組織</v>
          </cell>
        </row>
        <row r="130">
          <cell r="A130" t="str">
            <v>108</v>
          </cell>
          <cell r="B130" t="str">
            <v>教代會</v>
          </cell>
          <cell r="E130" t="str">
            <v>108</v>
          </cell>
          <cell r="F130" t="str">
            <v>自治組織</v>
          </cell>
        </row>
        <row r="131">
          <cell r="A131" t="str">
            <v>004</v>
          </cell>
          <cell r="B131" t="str">
            <v>理工代會</v>
          </cell>
          <cell r="E131" t="str">
            <v>004</v>
          </cell>
          <cell r="F131" t="str">
            <v>自治組織</v>
          </cell>
        </row>
        <row r="132">
          <cell r="A132" t="str">
            <v>017</v>
          </cell>
          <cell r="B132" t="str">
            <v>數學學會</v>
          </cell>
          <cell r="E132" t="str">
            <v>017</v>
          </cell>
          <cell r="F132" t="str">
            <v>自治組織</v>
          </cell>
        </row>
        <row r="133">
          <cell r="A133" t="str">
            <v>018</v>
          </cell>
          <cell r="B133" t="str">
            <v>物理學會</v>
          </cell>
          <cell r="E133" t="str">
            <v>018</v>
          </cell>
          <cell r="F133" t="str">
            <v>自治組織</v>
          </cell>
        </row>
        <row r="134">
          <cell r="A134" t="str">
            <v>019</v>
          </cell>
          <cell r="B134" t="str">
            <v>化學學會</v>
          </cell>
          <cell r="E134" t="str">
            <v>019</v>
          </cell>
          <cell r="F134" t="str">
            <v>自治組織</v>
          </cell>
        </row>
        <row r="135">
          <cell r="A135" t="str">
            <v>020</v>
          </cell>
          <cell r="B135" t="str">
            <v>生科學會</v>
          </cell>
          <cell r="E135" t="str">
            <v>020</v>
          </cell>
          <cell r="F135" t="str">
            <v>自治組織</v>
          </cell>
        </row>
        <row r="136">
          <cell r="A136" t="str">
            <v>024</v>
          </cell>
          <cell r="B136" t="str">
            <v>電機學會</v>
          </cell>
          <cell r="E136" t="str">
            <v>024</v>
          </cell>
          <cell r="F136" t="str">
            <v>自治組織</v>
          </cell>
        </row>
        <row r="137">
          <cell r="A137" t="str">
            <v>025</v>
          </cell>
          <cell r="B137" t="str">
            <v>資工學會</v>
          </cell>
          <cell r="E137" t="str">
            <v>025</v>
          </cell>
          <cell r="F137" t="str">
            <v>自治組織</v>
          </cell>
        </row>
        <row r="138">
          <cell r="A138" t="str">
            <v>202</v>
          </cell>
          <cell r="B138" t="str">
            <v>進-學代會</v>
          </cell>
          <cell r="E138" t="str">
            <v>202</v>
          </cell>
          <cell r="F138" t="str">
            <v>自治組織</v>
          </cell>
        </row>
        <row r="139">
          <cell r="A139" t="str">
            <v>203</v>
          </cell>
          <cell r="B139" t="str">
            <v>進-國學會</v>
          </cell>
          <cell r="E139" t="str">
            <v>203</v>
          </cell>
          <cell r="F139" t="str">
            <v>自治組織</v>
          </cell>
        </row>
        <row r="140">
          <cell r="A140" t="str">
            <v>204</v>
          </cell>
          <cell r="B140" t="str">
            <v>進-歷史學會</v>
          </cell>
          <cell r="E140" t="str">
            <v>204</v>
          </cell>
          <cell r="F140" t="str">
            <v>自治組織</v>
          </cell>
        </row>
        <row r="141">
          <cell r="A141" t="str">
            <v>205</v>
          </cell>
          <cell r="B141" t="str">
            <v>進-哲學學會</v>
          </cell>
          <cell r="E141" t="str">
            <v>205</v>
          </cell>
          <cell r="F141" t="str">
            <v>自治組織</v>
          </cell>
        </row>
        <row r="142">
          <cell r="A142" t="str">
            <v>206</v>
          </cell>
          <cell r="B142" t="str">
            <v>進-大傳學程學會</v>
          </cell>
          <cell r="E142" t="str">
            <v>206</v>
          </cell>
          <cell r="F142" t="str">
            <v>自治組織</v>
          </cell>
        </row>
        <row r="143">
          <cell r="A143" t="str">
            <v>207</v>
          </cell>
          <cell r="B143" t="str">
            <v>進-圖資學會</v>
          </cell>
          <cell r="E143" t="str">
            <v>207</v>
          </cell>
          <cell r="F143" t="str">
            <v>自治組織</v>
          </cell>
        </row>
        <row r="144">
          <cell r="A144" t="str">
            <v>208</v>
          </cell>
          <cell r="B144" t="str">
            <v>進-英文學會</v>
          </cell>
          <cell r="E144" t="str">
            <v>208</v>
          </cell>
          <cell r="F144" t="str">
            <v>自治組織</v>
          </cell>
        </row>
        <row r="145">
          <cell r="A145" t="str">
            <v>209</v>
          </cell>
          <cell r="B145" t="str">
            <v>進-日文學會</v>
          </cell>
          <cell r="E145" t="str">
            <v>209</v>
          </cell>
          <cell r="F145" t="str">
            <v>自治組織</v>
          </cell>
        </row>
        <row r="146">
          <cell r="A146" t="str">
            <v>210</v>
          </cell>
          <cell r="B146" t="str">
            <v>進-數學學會</v>
          </cell>
          <cell r="E146" t="str">
            <v>210</v>
          </cell>
          <cell r="F146" t="str">
            <v>自治組織</v>
          </cell>
        </row>
        <row r="147">
          <cell r="A147" t="str">
            <v>211</v>
          </cell>
          <cell r="B147" t="str">
            <v>進-法律學會</v>
          </cell>
          <cell r="E147" t="str">
            <v>211</v>
          </cell>
          <cell r="F147" t="str">
            <v>自治組織</v>
          </cell>
        </row>
        <row r="148">
          <cell r="A148" t="str">
            <v>212</v>
          </cell>
          <cell r="B148" t="str">
            <v>進-經濟學會</v>
          </cell>
          <cell r="E148" t="str">
            <v>212</v>
          </cell>
          <cell r="F148" t="str">
            <v>自治組織</v>
          </cell>
        </row>
        <row r="149">
          <cell r="A149" t="str">
            <v>225</v>
          </cell>
          <cell r="B149" t="str">
            <v>進-餐旅學會</v>
          </cell>
          <cell r="E149" t="str">
            <v>225</v>
          </cell>
          <cell r="F149" t="str">
            <v>自治組織</v>
          </cell>
        </row>
        <row r="150">
          <cell r="A150" t="str">
            <v>226</v>
          </cell>
          <cell r="B150" t="str">
            <v>進-應美學會</v>
          </cell>
          <cell r="E150" t="str">
            <v>226</v>
          </cell>
          <cell r="F150" t="str">
            <v>自治組織</v>
          </cell>
        </row>
        <row r="151">
          <cell r="A151" t="str">
            <v>227</v>
          </cell>
          <cell r="B151" t="str">
            <v>進-宗教學會</v>
          </cell>
          <cell r="E151" t="str">
            <v>227</v>
          </cell>
          <cell r="F151" t="str">
            <v>自治組織</v>
          </cell>
        </row>
        <row r="152">
          <cell r="A152" t="str">
            <v>228</v>
          </cell>
          <cell r="B152" t="str">
            <v>進-文創學程學會</v>
          </cell>
          <cell r="E152" t="str">
            <v>228</v>
          </cell>
          <cell r="F152" t="str">
            <v>自治組織</v>
          </cell>
        </row>
        <row r="153">
          <cell r="A153" t="str">
            <v>230</v>
          </cell>
          <cell r="B153" t="str">
            <v>進-運管學程學會</v>
          </cell>
          <cell r="E153" t="str">
            <v>230</v>
          </cell>
          <cell r="F153" t="str">
            <v>自治組織</v>
          </cell>
        </row>
        <row r="154">
          <cell r="A154" t="str">
            <v>231</v>
          </cell>
          <cell r="B154" t="str">
            <v>進-商管學程學會</v>
          </cell>
          <cell r="E154" t="str">
            <v>231</v>
          </cell>
          <cell r="F154" t="str">
            <v>自治組織</v>
          </cell>
        </row>
        <row r="155">
          <cell r="A155" t="str">
            <v>232</v>
          </cell>
          <cell r="B155" t="str">
            <v>進-軟創學程學會</v>
          </cell>
          <cell r="E155" t="str">
            <v>232</v>
          </cell>
          <cell r="F155" t="str">
            <v>自治組織</v>
          </cell>
        </row>
        <row r="156">
          <cell r="A156" t="str">
            <v>110</v>
          </cell>
          <cell r="B156" t="str">
            <v>傳代會</v>
          </cell>
          <cell r="E156" t="str">
            <v>110</v>
          </cell>
          <cell r="F156" t="str">
            <v>自治組織</v>
          </cell>
        </row>
        <row r="157">
          <cell r="A157" t="str">
            <v>130</v>
          </cell>
          <cell r="B157" t="str">
            <v>影傳學會</v>
          </cell>
          <cell r="E157" t="str">
            <v>130</v>
          </cell>
          <cell r="F157" t="str">
            <v>自治組織</v>
          </cell>
        </row>
        <row r="158">
          <cell r="A158" t="str">
            <v>133</v>
          </cell>
          <cell r="B158" t="str">
            <v>新傳學會</v>
          </cell>
          <cell r="E158" t="str">
            <v>133</v>
          </cell>
          <cell r="F158" t="str">
            <v>自治組織</v>
          </cell>
        </row>
        <row r="159">
          <cell r="A159" t="str">
            <v>134</v>
          </cell>
          <cell r="B159" t="str">
            <v>廣告學會</v>
          </cell>
          <cell r="E159" t="str">
            <v>134</v>
          </cell>
          <cell r="F159" t="str">
            <v>自治組織</v>
          </cell>
        </row>
        <row r="160">
          <cell r="A160" t="str">
            <v>006</v>
          </cell>
          <cell r="B160" t="str">
            <v>管代會</v>
          </cell>
          <cell r="E160" t="str">
            <v>006</v>
          </cell>
          <cell r="F160" t="str">
            <v>自治組織</v>
          </cell>
        </row>
        <row r="161">
          <cell r="A161" t="str">
            <v>035</v>
          </cell>
          <cell r="B161" t="str">
            <v>企管學會</v>
          </cell>
          <cell r="E161" t="str">
            <v>035</v>
          </cell>
          <cell r="F161" t="str">
            <v>自治組織</v>
          </cell>
        </row>
        <row r="162">
          <cell r="A162" t="str">
            <v>036</v>
          </cell>
          <cell r="B162" t="str">
            <v>會計學會</v>
          </cell>
          <cell r="E162" t="str">
            <v>036</v>
          </cell>
          <cell r="F162" t="str">
            <v>自治組織</v>
          </cell>
        </row>
        <row r="163">
          <cell r="A163" t="str">
            <v>037</v>
          </cell>
          <cell r="B163" t="str">
            <v>統資學會</v>
          </cell>
          <cell r="E163" t="str">
            <v>037</v>
          </cell>
          <cell r="F163" t="str">
            <v>自治組織</v>
          </cell>
        </row>
        <row r="164">
          <cell r="A164" t="str">
            <v>038</v>
          </cell>
          <cell r="B164" t="str">
            <v>金融國企學會</v>
          </cell>
          <cell r="E164" t="str">
            <v>038</v>
          </cell>
          <cell r="F164" t="str">
            <v>自治組織</v>
          </cell>
        </row>
        <row r="165">
          <cell r="A165" t="str">
            <v>039</v>
          </cell>
          <cell r="B165" t="str">
            <v>資管學會</v>
          </cell>
          <cell r="E165" t="str">
            <v>039</v>
          </cell>
          <cell r="F165" t="str">
            <v>自治組織</v>
          </cell>
        </row>
        <row r="166">
          <cell r="A166" t="str">
            <v>102</v>
          </cell>
          <cell r="B166" t="str">
            <v>醫學學會</v>
          </cell>
          <cell r="E166" t="str">
            <v>102</v>
          </cell>
          <cell r="F166" t="str">
            <v>自治組織</v>
          </cell>
        </row>
        <row r="167">
          <cell r="A167" t="str">
            <v>103</v>
          </cell>
          <cell r="B167" t="str">
            <v>公衛學會</v>
          </cell>
          <cell r="E167" t="str">
            <v>103</v>
          </cell>
          <cell r="F167" t="str">
            <v>自治組織</v>
          </cell>
        </row>
        <row r="168">
          <cell r="A168" t="str">
            <v>104</v>
          </cell>
          <cell r="B168" t="str">
            <v>護理學會</v>
          </cell>
          <cell r="E168" t="str">
            <v>104</v>
          </cell>
          <cell r="F168" t="str">
            <v>自治組織</v>
          </cell>
        </row>
        <row r="169">
          <cell r="A169" t="str">
            <v>114</v>
          </cell>
          <cell r="B169" t="str">
            <v>醫代會</v>
          </cell>
          <cell r="E169" t="str">
            <v>114</v>
          </cell>
          <cell r="F169" t="str">
            <v>自治組織</v>
          </cell>
        </row>
        <row r="170">
          <cell r="A170" t="str">
            <v>122</v>
          </cell>
          <cell r="B170" t="str">
            <v>臨心學會</v>
          </cell>
          <cell r="E170" t="str">
            <v>122</v>
          </cell>
          <cell r="F170" t="str">
            <v>自治組織</v>
          </cell>
        </row>
        <row r="171">
          <cell r="A171" t="str">
            <v>135</v>
          </cell>
          <cell r="B171" t="str">
            <v>職治學會</v>
          </cell>
          <cell r="E171" t="str">
            <v>135</v>
          </cell>
          <cell r="F171" t="str">
            <v>自治組織</v>
          </cell>
        </row>
        <row r="172">
          <cell r="A172" t="str">
            <v>154</v>
          </cell>
          <cell r="B172" t="str">
            <v>呼吸治療學會</v>
          </cell>
          <cell r="E172" t="str">
            <v>154</v>
          </cell>
          <cell r="F172" t="str">
            <v>自治組織</v>
          </cell>
        </row>
        <row r="173">
          <cell r="A173" t="str">
            <v>015</v>
          </cell>
          <cell r="B173" t="str">
            <v>音樂學會</v>
          </cell>
          <cell r="E173" t="str">
            <v>015</v>
          </cell>
          <cell r="F173" t="str">
            <v>自治組織</v>
          </cell>
        </row>
        <row r="174">
          <cell r="A174" t="str">
            <v>016</v>
          </cell>
          <cell r="B174" t="str">
            <v>應美學會</v>
          </cell>
          <cell r="E174" t="str">
            <v>016</v>
          </cell>
          <cell r="F174" t="str">
            <v>自治組織</v>
          </cell>
        </row>
        <row r="175">
          <cell r="A175" t="str">
            <v>105</v>
          </cell>
          <cell r="B175" t="str">
            <v>景觀學會</v>
          </cell>
          <cell r="E175" t="str">
            <v>105</v>
          </cell>
          <cell r="F175" t="str">
            <v>自治組織</v>
          </cell>
        </row>
        <row r="176">
          <cell r="A176" t="str">
            <v>113</v>
          </cell>
          <cell r="B176" t="str">
            <v>藝代會</v>
          </cell>
          <cell r="E176" t="str">
            <v>113</v>
          </cell>
          <cell r="F176" t="str">
            <v>自治組織</v>
          </cell>
        </row>
        <row r="177">
          <cell r="A177" t="str">
            <v>000</v>
          </cell>
          <cell r="B177" t="str">
            <v>課外活動組</v>
          </cell>
          <cell r="E177" t="str">
            <v>000</v>
          </cell>
        </row>
        <row r="178">
          <cell r="A178" t="str">
            <v>001</v>
          </cell>
          <cell r="B178" t="str">
            <v>學生聯合會</v>
          </cell>
          <cell r="E178" t="str">
            <v>001</v>
          </cell>
          <cell r="F178" t="str">
            <v>自治組織</v>
          </cell>
        </row>
        <row r="179">
          <cell r="A179" t="str">
            <v>002</v>
          </cell>
          <cell r="B179" t="str">
            <v>學生議會</v>
          </cell>
          <cell r="E179" t="str">
            <v>002</v>
          </cell>
          <cell r="F179" t="str">
            <v>自治組織</v>
          </cell>
        </row>
        <row r="180">
          <cell r="A180" t="str">
            <v>003</v>
          </cell>
          <cell r="B180" t="str">
            <v>各級會議學生代表</v>
          </cell>
          <cell r="E180" t="str">
            <v>003</v>
          </cell>
          <cell r="F180" t="str">
            <v>自治組織</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6"/>
  <sheetViews>
    <sheetView zoomScale="85" zoomScaleNormal="85" workbookViewId="0">
      <pane ySplit="1" topLeftCell="A199" activePane="bottomLeft" state="frozen"/>
      <selection pane="bottomLeft" activeCell="G219" sqref="G219"/>
    </sheetView>
  </sheetViews>
  <sheetFormatPr defaultRowHeight="16.2"/>
  <cols>
    <col min="1" max="1" width="14.77734375" style="34" customWidth="1"/>
    <col min="2" max="2" width="41.44140625" style="34" customWidth="1"/>
    <col min="3" max="3" width="21" style="34" customWidth="1"/>
    <col min="4" max="4" width="18.88671875" style="34" customWidth="1"/>
    <col min="5" max="5" width="17.44140625" style="34" customWidth="1"/>
    <col min="6" max="6" width="10" style="34" customWidth="1"/>
    <col min="7" max="7" width="12.109375" style="34" customWidth="1"/>
    <col min="8" max="8" width="8.88671875" style="34"/>
    <col min="9" max="10" width="11.33203125" style="34" bestFit="1" customWidth="1"/>
    <col min="11" max="11" width="5.88671875" style="34" customWidth="1"/>
  </cols>
  <sheetData>
    <row r="1" spans="1:11" ht="22.2" hidden="1">
      <c r="A1" s="363" t="s">
        <v>236</v>
      </c>
      <c r="B1" s="364"/>
      <c r="C1" s="364"/>
      <c r="D1" s="45" t="str">
        <f>IF(A3=0,"",VLOOKUP(A3,[1]參照函數!E$1:F$65536,2,FALSE))</f>
        <v>服務性</v>
      </c>
      <c r="E1" s="49"/>
      <c r="F1" s="45" t="s">
        <v>1</v>
      </c>
      <c r="G1" s="49"/>
      <c r="H1" s="49"/>
      <c r="I1" s="49"/>
      <c r="J1" s="49"/>
      <c r="K1" s="49"/>
    </row>
    <row r="2" spans="1:11" hidden="1">
      <c r="A2" s="7"/>
      <c r="B2" s="8" t="s">
        <v>237</v>
      </c>
      <c r="C2" s="8"/>
      <c r="D2" s="7"/>
      <c r="E2" s="7"/>
      <c r="F2" s="7"/>
      <c r="G2" s="7"/>
      <c r="H2" s="7"/>
      <c r="I2" s="7"/>
      <c r="J2" s="7"/>
      <c r="K2" s="7"/>
    </row>
    <row r="3" spans="1:11" ht="16.8" hidden="1" thickBot="1">
      <c r="A3" s="9" t="s">
        <v>238</v>
      </c>
      <c r="B3" s="32" t="str">
        <f>IF(A3=0,"",VLOOKUP(A3,[1]參照函數!A$1:B$65536,2,FALSE))</f>
        <v>達義社</v>
      </c>
      <c r="C3" s="7" t="s">
        <v>239</v>
      </c>
      <c r="D3" s="7"/>
      <c r="E3" s="32" t="s">
        <v>240</v>
      </c>
      <c r="F3" s="32"/>
      <c r="G3" s="346" t="s">
        <v>241</v>
      </c>
      <c r="H3" s="346"/>
      <c r="I3" s="346"/>
      <c r="J3" s="7">
        <f>J10</f>
        <v>0</v>
      </c>
      <c r="K3" s="7" t="s">
        <v>8</v>
      </c>
    </row>
    <row r="4" spans="1:11" ht="16.8" hidden="1" thickTop="1">
      <c r="A4" s="347" t="s">
        <v>9</v>
      </c>
      <c r="B4" s="349" t="s">
        <v>10</v>
      </c>
      <c r="C4" s="349" t="s">
        <v>242</v>
      </c>
      <c r="D4" s="349" t="s">
        <v>12</v>
      </c>
      <c r="E4" s="350" t="s">
        <v>243</v>
      </c>
      <c r="F4" s="350" t="s">
        <v>244</v>
      </c>
      <c r="G4" s="22" t="s">
        <v>15</v>
      </c>
      <c r="H4" s="351" t="s">
        <v>16</v>
      </c>
      <c r="I4" s="352"/>
      <c r="J4" s="353"/>
      <c r="K4" s="354" t="s">
        <v>17</v>
      </c>
    </row>
    <row r="5" spans="1:11" ht="16.8" hidden="1" thickBot="1">
      <c r="A5" s="348"/>
      <c r="B5" s="350"/>
      <c r="C5" s="350"/>
      <c r="D5" s="350"/>
      <c r="E5" s="350"/>
      <c r="F5" s="365"/>
      <c r="G5" s="13" t="s">
        <v>18</v>
      </c>
      <c r="H5" s="13" t="s">
        <v>19</v>
      </c>
      <c r="I5" s="13" t="s">
        <v>20</v>
      </c>
      <c r="J5" s="13" t="s">
        <v>21</v>
      </c>
      <c r="K5" s="355"/>
    </row>
    <row r="6" spans="1:11" ht="16.8" hidden="1" thickBot="1">
      <c r="A6" s="336"/>
      <c r="B6" s="321"/>
      <c r="C6" s="339"/>
      <c r="D6" s="321"/>
      <c r="E6" s="321"/>
      <c r="F6" s="321"/>
      <c r="G6" s="25"/>
      <c r="H6" s="343"/>
      <c r="I6" s="345"/>
      <c r="J6" s="343"/>
      <c r="K6" s="343"/>
    </row>
    <row r="7" spans="1:11" ht="16.8" hidden="1" thickBot="1">
      <c r="A7" s="337"/>
      <c r="B7" s="338"/>
      <c r="C7" s="340"/>
      <c r="D7" s="338"/>
      <c r="E7" s="338"/>
      <c r="F7" s="341"/>
      <c r="G7" s="35"/>
      <c r="H7" s="343"/>
      <c r="I7" s="345"/>
      <c r="J7" s="344"/>
      <c r="K7" s="344"/>
    </row>
    <row r="8" spans="1:11" ht="16.8" hidden="1" thickBot="1">
      <c r="A8" s="321"/>
      <c r="B8" s="321"/>
      <c r="C8" s="339"/>
      <c r="D8" s="321"/>
      <c r="E8" s="321"/>
      <c r="F8" s="321"/>
      <c r="G8" s="25"/>
      <c r="H8" s="321"/>
      <c r="I8" s="321"/>
      <c r="J8" s="343"/>
      <c r="K8" s="321"/>
    </row>
    <row r="9" spans="1:11" ht="16.8" hidden="1" thickBot="1">
      <c r="A9" s="338"/>
      <c r="B9" s="338"/>
      <c r="C9" s="340"/>
      <c r="D9" s="338"/>
      <c r="E9" s="338"/>
      <c r="F9" s="341"/>
      <c r="G9" s="35"/>
      <c r="H9" s="338"/>
      <c r="I9" s="338"/>
      <c r="J9" s="344"/>
      <c r="K9" s="322"/>
    </row>
    <row r="10" spans="1:11" ht="16.8" hidden="1" thickBot="1">
      <c r="A10" s="321" t="s">
        <v>22</v>
      </c>
      <c r="B10" s="321"/>
      <c r="C10" s="325"/>
      <c r="D10" s="321"/>
      <c r="E10" s="321"/>
      <c r="F10" s="321">
        <f>SUM(F6:F9)</f>
        <v>0</v>
      </c>
      <c r="G10" s="26">
        <v>18720</v>
      </c>
      <c r="H10" s="328"/>
      <c r="I10" s="330"/>
      <c r="J10" s="332">
        <f>SUM(J6:J9)</f>
        <v>0</v>
      </c>
      <c r="K10" s="334"/>
    </row>
    <row r="11" spans="1:11" ht="16.8" hidden="1" thickBot="1">
      <c r="A11" s="323"/>
      <c r="B11" s="324"/>
      <c r="C11" s="326"/>
      <c r="D11" s="324"/>
      <c r="E11" s="324"/>
      <c r="F11" s="327"/>
      <c r="G11" s="31">
        <v>4000</v>
      </c>
      <c r="H11" s="329"/>
      <c r="I11" s="331"/>
      <c r="J11" s="333"/>
      <c r="K11" s="335"/>
    </row>
    <row r="12" spans="1:11" ht="16.8" hidden="1" thickTop="1"/>
    <row r="13" spans="1:11" ht="22.2" hidden="1">
      <c r="A13" s="430" t="s">
        <v>247</v>
      </c>
      <c r="B13" s="431"/>
      <c r="C13" s="431"/>
      <c r="D13" s="33" t="str">
        <f>IF(A15=0,"",VLOOKUP(A15,[2]參照函數!E$1:F$65536,2,FALSE))</f>
        <v>服務性</v>
      </c>
      <c r="E13" s="23"/>
      <c r="F13" s="33" t="s">
        <v>1</v>
      </c>
      <c r="G13" s="23"/>
      <c r="H13" s="23"/>
      <c r="I13" s="23"/>
      <c r="J13" s="23"/>
      <c r="K13" s="23"/>
    </row>
    <row r="14" spans="1:11" hidden="1">
      <c r="A14" s="7"/>
      <c r="B14" s="8" t="s">
        <v>228</v>
      </c>
      <c r="C14" s="8"/>
      <c r="D14" s="7"/>
      <c r="E14" s="7"/>
      <c r="F14" s="7"/>
      <c r="G14" s="7"/>
      <c r="H14" s="7"/>
      <c r="I14" s="7"/>
      <c r="J14" s="7"/>
      <c r="K14" s="7"/>
    </row>
    <row r="15" spans="1:11" ht="16.8" hidden="1" thickBot="1">
      <c r="A15" s="9" t="s">
        <v>245</v>
      </c>
      <c r="B15" s="32" t="str">
        <f>IF(A15=0,"",VLOOKUP(A15,[2]參照函數!A$1:B$65536,2,FALSE))</f>
        <v>基層文化服務社</v>
      </c>
      <c r="C15" s="7" t="s">
        <v>229</v>
      </c>
      <c r="D15" s="7">
        <v>1</v>
      </c>
      <c r="E15" s="32" t="s">
        <v>230</v>
      </c>
      <c r="F15" s="32"/>
      <c r="G15" s="346" t="s">
        <v>231</v>
      </c>
      <c r="H15" s="346"/>
      <c r="I15" s="346"/>
      <c r="J15" s="7">
        <f>J20</f>
        <v>0</v>
      </c>
      <c r="K15" s="7" t="s">
        <v>8</v>
      </c>
    </row>
    <row r="16" spans="1:11" ht="16.8" hidden="1" thickTop="1">
      <c r="A16" s="347" t="s">
        <v>9</v>
      </c>
      <c r="B16" s="349" t="s">
        <v>10</v>
      </c>
      <c r="C16" s="349" t="s">
        <v>232</v>
      </c>
      <c r="D16" s="349" t="s">
        <v>12</v>
      </c>
      <c r="E16" s="350" t="s">
        <v>233</v>
      </c>
      <c r="F16" s="350" t="s">
        <v>234</v>
      </c>
      <c r="G16" s="22" t="s">
        <v>15</v>
      </c>
      <c r="H16" s="351" t="s">
        <v>16</v>
      </c>
      <c r="I16" s="352"/>
      <c r="J16" s="353"/>
      <c r="K16" s="354" t="s">
        <v>17</v>
      </c>
    </row>
    <row r="17" spans="1:11" ht="16.8" hidden="1" thickBot="1">
      <c r="A17" s="348"/>
      <c r="B17" s="350"/>
      <c r="C17" s="350"/>
      <c r="D17" s="350"/>
      <c r="E17" s="350"/>
      <c r="F17" s="365"/>
      <c r="G17" s="13" t="s">
        <v>18</v>
      </c>
      <c r="H17" s="13" t="s">
        <v>19</v>
      </c>
      <c r="I17" s="13" t="s">
        <v>20</v>
      </c>
      <c r="J17" s="13" t="s">
        <v>21</v>
      </c>
      <c r="K17" s="355"/>
    </row>
    <row r="18" spans="1:11" ht="16.8" hidden="1" thickBot="1">
      <c r="A18" s="336"/>
      <c r="B18" s="321"/>
      <c r="C18" s="339"/>
      <c r="D18" s="321"/>
      <c r="E18" s="321"/>
      <c r="F18" s="321"/>
      <c r="G18" s="25"/>
      <c r="H18" s="343"/>
      <c r="I18" s="345"/>
      <c r="J18" s="342"/>
      <c r="K18" s="343"/>
    </row>
    <row r="19" spans="1:11" ht="16.8" hidden="1" thickBot="1">
      <c r="A19" s="337"/>
      <c r="B19" s="338"/>
      <c r="C19" s="340"/>
      <c r="D19" s="338"/>
      <c r="E19" s="338"/>
      <c r="F19" s="341"/>
      <c r="G19" s="35"/>
      <c r="H19" s="343"/>
      <c r="I19" s="345"/>
      <c r="J19" s="342"/>
      <c r="K19" s="344"/>
    </row>
    <row r="20" spans="1:11" ht="16.8" hidden="1" thickBot="1">
      <c r="A20" s="321" t="s">
        <v>22</v>
      </c>
      <c r="B20" s="321"/>
      <c r="C20" s="325"/>
      <c r="D20" s="321"/>
      <c r="E20" s="321"/>
      <c r="F20" s="321">
        <f>SUM(F18:F19)</f>
        <v>0</v>
      </c>
      <c r="G20" s="26">
        <v>14500</v>
      </c>
      <c r="H20" s="328"/>
      <c r="I20" s="330"/>
      <c r="J20" s="332">
        <f>SUM(J18:J19)</f>
        <v>0</v>
      </c>
      <c r="K20" s="334"/>
    </row>
    <row r="21" spans="1:11" ht="16.8" hidden="1" thickBot="1">
      <c r="A21" s="323"/>
      <c r="B21" s="324"/>
      <c r="C21" s="326"/>
      <c r="D21" s="324"/>
      <c r="E21" s="324"/>
      <c r="F21" s="327"/>
      <c r="G21" s="31">
        <v>5000</v>
      </c>
      <c r="H21" s="329"/>
      <c r="I21" s="331"/>
      <c r="J21" s="333"/>
      <c r="K21" s="335"/>
    </row>
    <row r="22" spans="1:11" ht="16.8" hidden="1" thickTop="1"/>
    <row r="23" spans="1:11" ht="22.2" hidden="1">
      <c r="A23" s="363" t="s">
        <v>250</v>
      </c>
      <c r="B23" s="364"/>
      <c r="C23" s="364"/>
      <c r="D23" s="45" t="s">
        <v>251</v>
      </c>
      <c r="E23" s="49"/>
      <c r="F23" s="45" t="s">
        <v>1</v>
      </c>
      <c r="G23" s="49"/>
      <c r="H23" s="49"/>
      <c r="I23" s="49"/>
      <c r="J23" s="49"/>
      <c r="K23" s="49"/>
    </row>
    <row r="24" spans="1:11" hidden="1">
      <c r="A24" s="7"/>
      <c r="B24" s="7" t="s">
        <v>252</v>
      </c>
      <c r="C24" s="7"/>
      <c r="D24" s="7"/>
      <c r="E24" s="7"/>
      <c r="F24" s="7"/>
      <c r="G24" s="7"/>
      <c r="H24" s="7"/>
      <c r="I24" s="7"/>
      <c r="J24" s="7"/>
      <c r="K24" s="7"/>
    </row>
    <row r="25" spans="1:11" ht="16.8" hidden="1" thickBot="1">
      <c r="A25" s="9" t="s">
        <v>253</v>
      </c>
      <c r="B25" s="32" t="str">
        <f>IF(A25=0,"",VLOOKUP(A25,[3]參照函數!A$1:B$65536,2,FALSE))</f>
        <v>橋藝社</v>
      </c>
      <c r="C25" s="7" t="s">
        <v>254</v>
      </c>
      <c r="D25" s="7">
        <v>2</v>
      </c>
      <c r="E25" s="32" t="s">
        <v>255</v>
      </c>
      <c r="F25" s="32"/>
      <c r="G25" s="346" t="s">
        <v>256</v>
      </c>
      <c r="H25" s="346"/>
      <c r="I25" s="346"/>
      <c r="J25" s="64">
        <f>J32</f>
        <v>0</v>
      </c>
      <c r="K25" s="7" t="s">
        <v>8</v>
      </c>
    </row>
    <row r="26" spans="1:11" ht="16.8" hidden="1" thickTop="1">
      <c r="A26" s="347" t="s">
        <v>9</v>
      </c>
      <c r="B26" s="349" t="s">
        <v>10</v>
      </c>
      <c r="C26" s="349" t="s">
        <v>257</v>
      </c>
      <c r="D26" s="349" t="s">
        <v>12</v>
      </c>
      <c r="E26" s="350" t="s">
        <v>258</v>
      </c>
      <c r="F26" s="350" t="s">
        <v>259</v>
      </c>
      <c r="G26" s="22" t="s">
        <v>15</v>
      </c>
      <c r="H26" s="351" t="s">
        <v>16</v>
      </c>
      <c r="I26" s="352"/>
      <c r="J26" s="353"/>
      <c r="K26" s="354" t="s">
        <v>17</v>
      </c>
    </row>
    <row r="27" spans="1:11" ht="16.8" hidden="1" thickBot="1">
      <c r="A27" s="348"/>
      <c r="B27" s="350"/>
      <c r="C27" s="350"/>
      <c r="D27" s="350"/>
      <c r="E27" s="350"/>
      <c r="F27" s="322"/>
      <c r="G27" s="13" t="s">
        <v>18</v>
      </c>
      <c r="H27" s="13" t="s">
        <v>19</v>
      </c>
      <c r="I27" s="13" t="s">
        <v>20</v>
      </c>
      <c r="J27" s="13" t="s">
        <v>21</v>
      </c>
      <c r="K27" s="355"/>
    </row>
    <row r="28" spans="1:11" ht="16.8" hidden="1" thickBot="1">
      <c r="A28" s="336"/>
      <c r="B28" s="321"/>
      <c r="C28" s="339"/>
      <c r="D28" s="321"/>
      <c r="E28" s="321"/>
      <c r="F28" s="321"/>
      <c r="G28" s="25"/>
      <c r="H28" s="343"/>
      <c r="I28" s="345"/>
      <c r="J28" s="342"/>
      <c r="K28" s="343"/>
    </row>
    <row r="29" spans="1:11" ht="16.8" hidden="1" thickBot="1">
      <c r="A29" s="337"/>
      <c r="B29" s="338"/>
      <c r="C29" s="340"/>
      <c r="D29" s="338"/>
      <c r="E29" s="338"/>
      <c r="F29" s="338"/>
      <c r="G29" s="35"/>
      <c r="H29" s="343"/>
      <c r="I29" s="345"/>
      <c r="J29" s="342"/>
      <c r="K29" s="344"/>
    </row>
    <row r="30" spans="1:11" hidden="1">
      <c r="A30" s="321"/>
      <c r="B30" s="321"/>
      <c r="C30" s="339"/>
      <c r="D30" s="321"/>
      <c r="E30" s="321"/>
      <c r="F30" s="321"/>
      <c r="G30" s="25"/>
      <c r="H30" s="321"/>
      <c r="I30" s="321"/>
      <c r="J30" s="428"/>
      <c r="K30" s="321"/>
    </row>
    <row r="31" spans="1:11" ht="16.8" hidden="1" thickBot="1">
      <c r="A31" s="338"/>
      <c r="B31" s="338"/>
      <c r="C31" s="340"/>
      <c r="D31" s="338"/>
      <c r="E31" s="338"/>
      <c r="F31" s="338"/>
      <c r="G31" s="35"/>
      <c r="H31" s="338"/>
      <c r="I31" s="338"/>
      <c r="J31" s="429"/>
      <c r="K31" s="322"/>
    </row>
    <row r="32" spans="1:11" ht="16.8" hidden="1" thickBot="1">
      <c r="A32" s="321" t="s">
        <v>22</v>
      </c>
      <c r="B32" s="321"/>
      <c r="C32" s="325"/>
      <c r="D32" s="321"/>
      <c r="E32" s="321"/>
      <c r="F32" s="321">
        <f>SUM(F24:F31)</f>
        <v>0</v>
      </c>
      <c r="G32" s="50">
        <v>10000</v>
      </c>
      <c r="H32" s="420"/>
      <c r="I32" s="422"/>
      <c r="J32" s="424">
        <f>SUM(J28:J31)</f>
        <v>0</v>
      </c>
      <c r="K32" s="426"/>
    </row>
    <row r="33" spans="1:11" ht="16.8" hidden="1" thickBot="1">
      <c r="A33" s="323"/>
      <c r="B33" s="324"/>
      <c r="C33" s="326"/>
      <c r="D33" s="324"/>
      <c r="E33" s="324"/>
      <c r="F33" s="324"/>
      <c r="G33" s="51">
        <v>5000</v>
      </c>
      <c r="H33" s="421"/>
      <c r="I33" s="423"/>
      <c r="J33" s="425"/>
      <c r="K33" s="427"/>
    </row>
    <row r="34" spans="1:11" ht="16.8" hidden="1" thickTop="1">
      <c r="A34" s="23"/>
      <c r="B34" s="23"/>
      <c r="C34" s="23"/>
      <c r="D34" s="23"/>
      <c r="E34" s="23"/>
      <c r="F34" s="23"/>
      <c r="G34" s="23"/>
      <c r="H34" s="23"/>
      <c r="I34" s="23"/>
      <c r="J34" s="23"/>
      <c r="K34" s="23"/>
    </row>
    <row r="35" spans="1:11" hidden="1">
      <c r="A35" s="2"/>
      <c r="B35" s="3" t="s">
        <v>2</v>
      </c>
      <c r="C35" s="3"/>
      <c r="D35" s="2"/>
      <c r="E35" s="2"/>
      <c r="F35" s="2"/>
      <c r="G35" s="2"/>
      <c r="H35" s="2"/>
      <c r="I35" s="2"/>
      <c r="J35" s="2"/>
      <c r="K35" s="2"/>
    </row>
    <row r="36" spans="1:11" ht="16.8" hidden="1" thickBot="1">
      <c r="A36" s="41" t="s">
        <v>90</v>
      </c>
      <c r="B36" s="42" t="s">
        <v>91</v>
      </c>
      <c r="C36" s="2" t="s">
        <v>5</v>
      </c>
      <c r="D36" s="2">
        <v>6</v>
      </c>
      <c r="E36" s="42" t="s">
        <v>6</v>
      </c>
      <c r="F36" s="42"/>
      <c r="G36" s="419" t="s">
        <v>7</v>
      </c>
      <c r="H36" s="419"/>
      <c r="I36" s="419"/>
      <c r="J36" s="27">
        <f>J51</f>
        <v>0</v>
      </c>
      <c r="K36" s="2" t="s">
        <v>8</v>
      </c>
    </row>
    <row r="37" spans="1:11" ht="17.399999999999999" hidden="1" thickTop="1" thickBot="1">
      <c r="A37" s="377" t="s">
        <v>9</v>
      </c>
      <c r="B37" s="378" t="s">
        <v>10</v>
      </c>
      <c r="C37" s="378" t="s">
        <v>11</v>
      </c>
      <c r="D37" s="378" t="s">
        <v>12</v>
      </c>
      <c r="E37" s="379" t="s">
        <v>13</v>
      </c>
      <c r="F37" s="380" t="s">
        <v>14</v>
      </c>
      <c r="G37" s="43" t="s">
        <v>15</v>
      </c>
      <c r="H37" s="381" t="s">
        <v>16</v>
      </c>
      <c r="I37" s="381"/>
      <c r="J37" s="381"/>
      <c r="K37" s="382" t="s">
        <v>17</v>
      </c>
    </row>
    <row r="38" spans="1:11" ht="17.399999999999999" hidden="1" thickTop="1" thickBot="1">
      <c r="A38" s="377"/>
      <c r="B38" s="378"/>
      <c r="C38" s="378"/>
      <c r="D38" s="378"/>
      <c r="E38" s="378"/>
      <c r="F38" s="380"/>
      <c r="G38" s="44" t="s">
        <v>18</v>
      </c>
      <c r="H38" s="44" t="s">
        <v>19</v>
      </c>
      <c r="I38" s="44" t="s">
        <v>20</v>
      </c>
      <c r="J38" s="44" t="s">
        <v>21</v>
      </c>
      <c r="K38" s="382"/>
    </row>
    <row r="39" spans="1:11" ht="16.8" hidden="1" thickBot="1">
      <c r="A39" s="371"/>
      <c r="B39" s="370"/>
      <c r="C39" s="357"/>
      <c r="D39" s="370"/>
      <c r="E39" s="370"/>
      <c r="F39" s="370"/>
      <c r="G39" s="52"/>
      <c r="H39" s="370"/>
      <c r="I39" s="373"/>
      <c r="J39" s="372"/>
      <c r="K39" s="370"/>
    </row>
    <row r="40" spans="1:11" ht="16.8" hidden="1" thickBot="1">
      <c r="A40" s="371"/>
      <c r="B40" s="370"/>
      <c r="C40" s="357"/>
      <c r="D40" s="370"/>
      <c r="E40" s="370"/>
      <c r="F40" s="370"/>
      <c r="G40" s="53"/>
      <c r="H40" s="370"/>
      <c r="I40" s="373"/>
      <c r="J40" s="372"/>
      <c r="K40" s="370"/>
    </row>
    <row r="41" spans="1:11" ht="16.8" hidden="1" thickBot="1">
      <c r="A41" s="370"/>
      <c r="B41" s="370"/>
      <c r="C41" s="357"/>
      <c r="D41" s="370"/>
      <c r="E41" s="370"/>
      <c r="F41" s="370"/>
      <c r="G41" s="52"/>
      <c r="H41" s="370"/>
      <c r="I41" s="370"/>
      <c r="J41" s="372"/>
      <c r="K41" s="370"/>
    </row>
    <row r="42" spans="1:11" ht="16.8" hidden="1" thickBot="1">
      <c r="A42" s="370"/>
      <c r="B42" s="370"/>
      <c r="C42" s="357"/>
      <c r="D42" s="370"/>
      <c r="E42" s="370"/>
      <c r="F42" s="370"/>
      <c r="G42" s="53"/>
      <c r="H42" s="370"/>
      <c r="I42" s="370"/>
      <c r="J42" s="372"/>
      <c r="K42" s="370"/>
    </row>
    <row r="43" spans="1:11" ht="16.8" hidden="1" thickBot="1">
      <c r="A43" s="371"/>
      <c r="B43" s="370"/>
      <c r="C43" s="357"/>
      <c r="D43" s="370"/>
      <c r="E43" s="370"/>
      <c r="F43" s="370"/>
      <c r="G43" s="52"/>
      <c r="H43" s="370"/>
      <c r="I43" s="370"/>
      <c r="J43" s="372"/>
      <c r="K43" s="370"/>
    </row>
    <row r="44" spans="1:11" ht="16.8" hidden="1" thickBot="1">
      <c r="A44" s="371"/>
      <c r="B44" s="370"/>
      <c r="C44" s="357"/>
      <c r="D44" s="370"/>
      <c r="E44" s="370"/>
      <c r="F44" s="370"/>
      <c r="G44" s="53"/>
      <c r="H44" s="370"/>
      <c r="I44" s="370"/>
      <c r="J44" s="372"/>
      <c r="K44" s="370"/>
    </row>
    <row r="45" spans="1:11" ht="16.8" hidden="1" thickBot="1">
      <c r="A45" s="371"/>
      <c r="B45" s="370"/>
      <c r="C45" s="357"/>
      <c r="D45" s="370"/>
      <c r="E45" s="370"/>
      <c r="F45" s="370"/>
      <c r="G45" s="52"/>
      <c r="H45" s="370"/>
      <c r="I45" s="370"/>
      <c r="J45" s="372"/>
      <c r="K45" s="370"/>
    </row>
    <row r="46" spans="1:11" ht="16.8" hidden="1" thickBot="1">
      <c r="A46" s="371"/>
      <c r="B46" s="370"/>
      <c r="C46" s="357"/>
      <c r="D46" s="370"/>
      <c r="E46" s="370"/>
      <c r="F46" s="370"/>
      <c r="G46" s="53"/>
      <c r="H46" s="370"/>
      <c r="I46" s="370"/>
      <c r="J46" s="372"/>
      <c r="K46" s="370"/>
    </row>
    <row r="47" spans="1:11" ht="16.8" hidden="1" thickBot="1">
      <c r="A47" s="370"/>
      <c r="B47" s="370"/>
      <c r="C47" s="357"/>
      <c r="D47" s="370"/>
      <c r="E47" s="370"/>
      <c r="F47" s="370"/>
      <c r="G47" s="52"/>
      <c r="H47" s="370"/>
      <c r="I47" s="370"/>
      <c r="J47" s="372"/>
      <c r="K47" s="370"/>
    </row>
    <row r="48" spans="1:11" ht="16.8" hidden="1" thickBot="1">
      <c r="A48" s="370"/>
      <c r="B48" s="370"/>
      <c r="C48" s="357"/>
      <c r="D48" s="370"/>
      <c r="E48" s="370"/>
      <c r="F48" s="370"/>
      <c r="G48" s="53"/>
      <c r="H48" s="370"/>
      <c r="I48" s="370"/>
      <c r="J48" s="372"/>
      <c r="K48" s="370"/>
    </row>
    <row r="49" spans="1:11" ht="16.8" hidden="1" thickBot="1">
      <c r="A49" s="371"/>
      <c r="B49" s="370"/>
      <c r="C49" s="357"/>
      <c r="D49" s="370"/>
      <c r="E49" s="370"/>
      <c r="F49" s="370"/>
      <c r="G49" s="52"/>
      <c r="H49" s="370"/>
      <c r="I49" s="370"/>
      <c r="J49" s="372"/>
      <c r="K49" s="370"/>
    </row>
    <row r="50" spans="1:11" ht="16.8" hidden="1" thickBot="1">
      <c r="A50" s="371"/>
      <c r="B50" s="370"/>
      <c r="C50" s="357"/>
      <c r="D50" s="370"/>
      <c r="E50" s="370"/>
      <c r="F50" s="370"/>
      <c r="G50" s="53"/>
      <c r="H50" s="370"/>
      <c r="I50" s="370"/>
      <c r="J50" s="372"/>
      <c r="K50" s="370"/>
    </row>
    <row r="51" spans="1:11" ht="16.8" hidden="1" customHeight="1" thickBot="1">
      <c r="A51" s="316" t="s">
        <v>22</v>
      </c>
      <c r="B51" s="316"/>
      <c r="C51" s="320"/>
      <c r="D51" s="316"/>
      <c r="E51" s="316"/>
      <c r="F51" s="316">
        <v>210</v>
      </c>
      <c r="G51" s="54">
        <v>25200</v>
      </c>
      <c r="H51" s="317"/>
      <c r="I51" s="317"/>
      <c r="J51" s="318">
        <f>SUM(J39:J50)</f>
        <v>0</v>
      </c>
      <c r="K51" s="319"/>
    </row>
    <row r="52" spans="1:11" ht="22.2">
      <c r="A52" s="363" t="s">
        <v>361</v>
      </c>
      <c r="B52" s="364"/>
      <c r="C52" s="364"/>
      <c r="D52" s="45" t="s">
        <v>163</v>
      </c>
      <c r="E52" s="49"/>
      <c r="F52" s="45" t="s">
        <v>1</v>
      </c>
      <c r="G52" s="49"/>
      <c r="H52" s="49"/>
      <c r="I52" s="49"/>
      <c r="J52" s="49"/>
      <c r="K52" s="49"/>
    </row>
    <row r="53" spans="1:11">
      <c r="A53" s="7"/>
      <c r="B53" s="8" t="s">
        <v>288</v>
      </c>
      <c r="C53" s="8"/>
      <c r="D53" s="7"/>
      <c r="E53" s="7"/>
      <c r="F53" s="7"/>
      <c r="G53" s="7"/>
      <c r="H53" s="7"/>
      <c r="I53" s="7"/>
      <c r="J53" s="7"/>
      <c r="K53" s="7"/>
    </row>
    <row r="54" spans="1:11" ht="16.8" thickBot="1">
      <c r="A54" s="9" t="s">
        <v>316</v>
      </c>
      <c r="B54" s="119" t="str">
        <f>IF(A54=0,"",VLOOKUP(A54,[4]參照函數!A$1:B$65536,2,FALSE))</f>
        <v>手語社</v>
      </c>
      <c r="C54" s="7" t="s">
        <v>254</v>
      </c>
      <c r="D54" s="92">
        <v>1</v>
      </c>
      <c r="E54" s="32" t="s">
        <v>255</v>
      </c>
      <c r="F54" s="32"/>
      <c r="G54" s="346" t="s">
        <v>256</v>
      </c>
      <c r="H54" s="609"/>
      <c r="I54" s="609"/>
      <c r="J54" s="64">
        <f>J59</f>
        <v>2000</v>
      </c>
      <c r="K54" s="7" t="s">
        <v>8</v>
      </c>
    </row>
    <row r="55" spans="1:11" ht="16.8" customHeight="1" thickTop="1">
      <c r="A55" s="410" t="s">
        <v>9</v>
      </c>
      <c r="B55" s="349" t="s">
        <v>10</v>
      </c>
      <c r="C55" s="349" t="s">
        <v>257</v>
      </c>
      <c r="D55" s="349" t="s">
        <v>12</v>
      </c>
      <c r="E55" s="350" t="s">
        <v>292</v>
      </c>
      <c r="F55" s="350" t="s">
        <v>293</v>
      </c>
      <c r="G55" s="22" t="s">
        <v>15</v>
      </c>
      <c r="H55" s="351" t="s">
        <v>2036</v>
      </c>
      <c r="I55" s="352"/>
      <c r="J55" s="353"/>
      <c r="K55" s="354" t="s">
        <v>17</v>
      </c>
    </row>
    <row r="56" spans="1:11" ht="16.8" thickBot="1">
      <c r="A56" s="411"/>
      <c r="B56" s="350"/>
      <c r="C56" s="350"/>
      <c r="D56" s="350"/>
      <c r="E56" s="350"/>
      <c r="F56" s="365"/>
      <c r="G56" s="13" t="s">
        <v>18</v>
      </c>
      <c r="H56" s="13" t="s">
        <v>19</v>
      </c>
      <c r="I56" s="13" t="s">
        <v>20</v>
      </c>
      <c r="J56" s="13" t="s">
        <v>21</v>
      </c>
      <c r="K56" s="355"/>
    </row>
    <row r="57" spans="1:11" ht="16.8" thickBot="1">
      <c r="A57" s="416" t="s">
        <v>479</v>
      </c>
      <c r="B57" s="407" t="s">
        <v>1342</v>
      </c>
      <c r="C57" s="405" t="s">
        <v>480</v>
      </c>
      <c r="D57" s="407" t="s">
        <v>481</v>
      </c>
      <c r="E57" s="407" t="s">
        <v>482</v>
      </c>
      <c r="F57" s="407">
        <v>10</v>
      </c>
      <c r="G57" s="145">
        <v>2800</v>
      </c>
      <c r="H57" s="402">
        <v>8</v>
      </c>
      <c r="I57" s="404">
        <v>2</v>
      </c>
      <c r="J57" s="409">
        <v>2000</v>
      </c>
      <c r="K57" s="402"/>
    </row>
    <row r="58" spans="1:11" ht="16.8" thickBot="1">
      <c r="A58" s="417"/>
      <c r="B58" s="418"/>
      <c r="C58" s="406"/>
      <c r="D58" s="418"/>
      <c r="E58" s="418"/>
      <c r="F58" s="408"/>
      <c r="G58" s="144">
        <v>2000</v>
      </c>
      <c r="H58" s="402"/>
      <c r="I58" s="404"/>
      <c r="J58" s="409"/>
      <c r="K58" s="403"/>
    </row>
    <row r="59" spans="1:11" ht="16.8" thickBot="1">
      <c r="A59" s="321" t="s">
        <v>22</v>
      </c>
      <c r="B59" s="321"/>
      <c r="C59" s="325"/>
      <c r="D59" s="321"/>
      <c r="E59" s="321"/>
      <c r="F59" s="321">
        <f>SUM(F57:F58)</f>
        <v>10</v>
      </c>
      <c r="G59" s="113">
        <f>G57</f>
        <v>2800</v>
      </c>
      <c r="H59" s="396"/>
      <c r="I59" s="332"/>
      <c r="J59" s="398">
        <f>SUM(J57:J58)</f>
        <v>2000</v>
      </c>
      <c r="K59" s="334"/>
    </row>
    <row r="60" spans="1:11" ht="16.8" thickBot="1">
      <c r="A60" s="324"/>
      <c r="B60" s="324"/>
      <c r="C60" s="326"/>
      <c r="D60" s="324"/>
      <c r="E60" s="324"/>
      <c r="F60" s="327"/>
      <c r="G60" s="122">
        <f>G58</f>
        <v>2000</v>
      </c>
      <c r="H60" s="397"/>
      <c r="I60" s="333"/>
      <c r="J60" s="399"/>
      <c r="K60" s="335"/>
    </row>
    <row r="61" spans="1:11" s="106" customFormat="1" ht="16.8" thickTop="1">
      <c r="A61" s="107"/>
      <c r="B61" s="108" t="s">
        <v>228</v>
      </c>
      <c r="C61" s="108"/>
      <c r="D61" s="107"/>
      <c r="E61" s="107"/>
      <c r="F61" s="107"/>
      <c r="G61" s="107"/>
      <c r="H61" s="107"/>
      <c r="I61" s="107"/>
      <c r="J61" s="107"/>
      <c r="K61" s="107"/>
    </row>
    <row r="62" spans="1:11" s="106" customFormat="1" ht="16.8" thickBot="1">
      <c r="A62" s="109" t="s">
        <v>298</v>
      </c>
      <c r="B62" s="119" t="str">
        <f>IF(A62=0,"",VLOOKUP(A62,[4]參照函數!A$1:B$65536,2,FALSE))</f>
        <v>氣球創藝社</v>
      </c>
      <c r="C62" s="107" t="s">
        <v>229</v>
      </c>
      <c r="D62" s="142">
        <v>1</v>
      </c>
      <c r="E62" s="119" t="s">
        <v>230</v>
      </c>
      <c r="F62" s="119"/>
      <c r="G62" s="346" t="s">
        <v>231</v>
      </c>
      <c r="H62" s="346"/>
      <c r="I62" s="346"/>
      <c r="J62" s="64">
        <f>J67</f>
        <v>4000</v>
      </c>
      <c r="K62" s="107" t="s">
        <v>8</v>
      </c>
    </row>
    <row r="63" spans="1:11" s="106" customFormat="1" ht="16.8" customHeight="1" thickTop="1">
      <c r="A63" s="410" t="s">
        <v>9</v>
      </c>
      <c r="B63" s="349" t="s">
        <v>10</v>
      </c>
      <c r="C63" s="349" t="s">
        <v>232</v>
      </c>
      <c r="D63" s="349" t="s">
        <v>12</v>
      </c>
      <c r="E63" s="350" t="s">
        <v>233</v>
      </c>
      <c r="F63" s="350" t="s">
        <v>234</v>
      </c>
      <c r="G63" s="117" t="s">
        <v>15</v>
      </c>
      <c r="H63" s="351" t="s">
        <v>2036</v>
      </c>
      <c r="I63" s="352"/>
      <c r="J63" s="353"/>
      <c r="K63" s="354" t="s">
        <v>17</v>
      </c>
    </row>
    <row r="64" spans="1:11" s="106" customFormat="1" ht="16.8" thickBot="1">
      <c r="A64" s="411"/>
      <c r="B64" s="350"/>
      <c r="C64" s="350"/>
      <c r="D64" s="350"/>
      <c r="E64" s="350"/>
      <c r="F64" s="365"/>
      <c r="G64" s="111" t="s">
        <v>18</v>
      </c>
      <c r="H64" s="111" t="s">
        <v>19</v>
      </c>
      <c r="I64" s="111" t="s">
        <v>20</v>
      </c>
      <c r="J64" s="111" t="s">
        <v>21</v>
      </c>
      <c r="K64" s="355"/>
    </row>
    <row r="65" spans="1:11" s="106" customFormat="1" ht="16.8" customHeight="1" thickBot="1">
      <c r="A65" s="370" t="s">
        <v>483</v>
      </c>
      <c r="B65" s="371" t="s">
        <v>484</v>
      </c>
      <c r="C65" s="405" t="s">
        <v>1774</v>
      </c>
      <c r="D65" s="370" t="s">
        <v>485</v>
      </c>
      <c r="E65" s="370" t="s">
        <v>486</v>
      </c>
      <c r="F65" s="407">
        <v>30</v>
      </c>
      <c r="G65" s="145">
        <v>5900</v>
      </c>
      <c r="H65" s="402">
        <v>8</v>
      </c>
      <c r="I65" s="404">
        <v>4</v>
      </c>
      <c r="J65" s="409">
        <v>4000</v>
      </c>
      <c r="K65" s="402"/>
    </row>
    <row r="66" spans="1:11" s="106" customFormat="1" ht="16.8" thickBot="1">
      <c r="A66" s="370"/>
      <c r="B66" s="371"/>
      <c r="C66" s="406"/>
      <c r="D66" s="370"/>
      <c r="E66" s="370"/>
      <c r="F66" s="408"/>
      <c r="G66" s="144">
        <v>5000</v>
      </c>
      <c r="H66" s="402"/>
      <c r="I66" s="404"/>
      <c r="J66" s="409"/>
      <c r="K66" s="403"/>
    </row>
    <row r="67" spans="1:11" s="106" customFormat="1" ht="16.8" thickBot="1">
      <c r="A67" s="321" t="s">
        <v>22</v>
      </c>
      <c r="B67" s="321"/>
      <c r="C67" s="325"/>
      <c r="D67" s="321"/>
      <c r="E67" s="321"/>
      <c r="F67" s="321">
        <f>SUM(F65:F66)</f>
        <v>30</v>
      </c>
      <c r="G67" s="113">
        <f>G65</f>
        <v>5900</v>
      </c>
      <c r="H67" s="396"/>
      <c r="I67" s="404"/>
      <c r="J67" s="398">
        <f>SUM(J65:J66)</f>
        <v>4000</v>
      </c>
      <c r="K67" s="334"/>
    </row>
    <row r="68" spans="1:11" s="106" customFormat="1" ht="16.8" thickBot="1">
      <c r="A68" s="324"/>
      <c r="B68" s="324"/>
      <c r="C68" s="326"/>
      <c r="D68" s="324"/>
      <c r="E68" s="324"/>
      <c r="F68" s="327"/>
      <c r="G68" s="122">
        <f>G66</f>
        <v>5000</v>
      </c>
      <c r="H68" s="397"/>
      <c r="I68" s="404"/>
      <c r="J68" s="399"/>
      <c r="K68" s="335"/>
    </row>
    <row r="69" spans="1:11" ht="16.8" thickTop="1"/>
    <row r="70" spans="1:11" ht="22.2" hidden="1">
      <c r="A70" s="363" t="s">
        <v>250</v>
      </c>
      <c r="B70" s="364"/>
      <c r="C70" s="364"/>
      <c r="D70" s="45" t="str">
        <f>IF(A72=0,"",VLOOKUP(A72,[5]參照函數!E$1:F$65536,2,FALSE))</f>
        <v>體能性</v>
      </c>
      <c r="E70" s="49"/>
      <c r="F70" s="45" t="s">
        <v>1</v>
      </c>
      <c r="G70" s="49"/>
      <c r="H70" s="49"/>
      <c r="I70" s="49"/>
      <c r="J70" s="49"/>
      <c r="K70" s="49"/>
    </row>
    <row r="71" spans="1:11" hidden="1">
      <c r="A71" s="7"/>
      <c r="B71" s="8" t="s">
        <v>288</v>
      </c>
      <c r="C71" s="8"/>
      <c r="D71" s="7"/>
      <c r="E71" s="7"/>
      <c r="F71" s="7"/>
      <c r="G71" s="7"/>
      <c r="H71" s="7"/>
      <c r="I71" s="7"/>
      <c r="J71" s="7"/>
      <c r="K71" s="7"/>
    </row>
    <row r="72" spans="1:11" ht="16.8" hidden="1" thickBot="1">
      <c r="A72" s="9" t="s">
        <v>363</v>
      </c>
      <c r="B72" s="32" t="str">
        <f>IF(A72=0,"",VLOOKUP(A72,[5]參照函數!A$1:B$65536,2,FALSE))</f>
        <v>跆拳道社</v>
      </c>
      <c r="C72" s="7" t="s">
        <v>254</v>
      </c>
      <c r="D72" s="7">
        <v>1</v>
      </c>
      <c r="E72" s="32" t="s">
        <v>255</v>
      </c>
      <c r="F72" s="32"/>
      <c r="G72" s="346" t="s">
        <v>256</v>
      </c>
      <c r="H72" s="346"/>
      <c r="I72" s="346"/>
      <c r="J72" s="7">
        <f>J77</f>
        <v>0</v>
      </c>
      <c r="K72" s="7" t="s">
        <v>8</v>
      </c>
    </row>
    <row r="73" spans="1:11" ht="16.8" hidden="1" thickTop="1">
      <c r="A73" s="347" t="s">
        <v>9</v>
      </c>
      <c r="B73" s="349" t="s">
        <v>10</v>
      </c>
      <c r="C73" s="349" t="s">
        <v>257</v>
      </c>
      <c r="D73" s="349" t="s">
        <v>12</v>
      </c>
      <c r="E73" s="350" t="s">
        <v>292</v>
      </c>
      <c r="F73" s="350" t="s">
        <v>293</v>
      </c>
      <c r="G73" s="22" t="s">
        <v>15</v>
      </c>
      <c r="H73" s="351" t="s">
        <v>16</v>
      </c>
      <c r="I73" s="352"/>
      <c r="J73" s="353"/>
      <c r="K73" s="354" t="s">
        <v>17</v>
      </c>
    </row>
    <row r="74" spans="1:11" ht="16.8" hidden="1" thickBot="1">
      <c r="A74" s="348"/>
      <c r="B74" s="350"/>
      <c r="C74" s="350"/>
      <c r="D74" s="350"/>
      <c r="E74" s="350"/>
      <c r="F74" s="365"/>
      <c r="G74" s="13" t="s">
        <v>18</v>
      </c>
      <c r="H74" s="13" t="s">
        <v>19</v>
      </c>
      <c r="I74" s="13" t="s">
        <v>20</v>
      </c>
      <c r="J74" s="13" t="s">
        <v>21</v>
      </c>
      <c r="K74" s="355"/>
    </row>
    <row r="75" spans="1:11" ht="16.8" hidden="1" thickBot="1">
      <c r="A75" s="336"/>
      <c r="B75" s="321"/>
      <c r="C75" s="339"/>
      <c r="D75" s="321"/>
      <c r="E75" s="321"/>
      <c r="F75" s="321"/>
      <c r="G75" s="25"/>
      <c r="H75" s="343"/>
      <c r="I75" s="345"/>
      <c r="J75" s="342"/>
      <c r="K75" s="343"/>
    </row>
    <row r="76" spans="1:11" ht="16.8" hidden="1" thickBot="1">
      <c r="A76" s="337"/>
      <c r="B76" s="338"/>
      <c r="C76" s="340"/>
      <c r="D76" s="338"/>
      <c r="E76" s="338"/>
      <c r="F76" s="341"/>
      <c r="G76" s="35"/>
      <c r="H76" s="343"/>
      <c r="I76" s="345"/>
      <c r="J76" s="342"/>
      <c r="K76" s="344"/>
    </row>
    <row r="77" spans="1:11" ht="16.8" hidden="1" thickBot="1">
      <c r="A77" s="321" t="s">
        <v>22</v>
      </c>
      <c r="B77" s="321"/>
      <c r="C77" s="325"/>
      <c r="D77" s="321"/>
      <c r="E77" s="321"/>
      <c r="F77" s="321">
        <f>SUM(F75:F76)</f>
        <v>0</v>
      </c>
      <c r="G77" s="25">
        <f>G75</f>
        <v>0</v>
      </c>
      <c r="H77" s="328"/>
      <c r="I77" s="330"/>
      <c r="J77" s="332">
        <f>J75</f>
        <v>0</v>
      </c>
      <c r="K77" s="334"/>
    </row>
    <row r="78" spans="1:11" ht="16.8" hidden="1" thickBot="1">
      <c r="A78" s="323"/>
      <c r="B78" s="324"/>
      <c r="C78" s="326"/>
      <c r="D78" s="324"/>
      <c r="E78" s="324"/>
      <c r="F78" s="327"/>
      <c r="G78" s="35">
        <f>G76</f>
        <v>0</v>
      </c>
      <c r="H78" s="329"/>
      <c r="I78" s="331"/>
      <c r="J78" s="333"/>
      <c r="K78" s="335"/>
    </row>
    <row r="79" spans="1:11" ht="16.8" hidden="1" thickTop="1">
      <c r="A79" s="356"/>
      <c r="B79" s="356"/>
      <c r="C79" s="356"/>
      <c r="D79" s="356"/>
      <c r="E79" s="356"/>
      <c r="F79" s="356"/>
      <c r="G79" s="356"/>
      <c r="H79" s="356"/>
      <c r="I79" s="356"/>
      <c r="J79" s="356"/>
      <c r="K79" s="356"/>
    </row>
    <row r="80" spans="1:11" hidden="1">
      <c r="A80" s="7"/>
      <c r="B80" s="7" t="s">
        <v>288</v>
      </c>
      <c r="C80" s="7"/>
      <c r="D80" s="7"/>
      <c r="E80" s="7"/>
      <c r="F80" s="7"/>
      <c r="G80" s="7"/>
      <c r="H80" s="7"/>
      <c r="I80" s="7"/>
      <c r="J80" s="7"/>
      <c r="K80" s="7"/>
    </row>
    <row r="81" spans="1:11" ht="16.8" hidden="1" thickBot="1">
      <c r="A81" s="9" t="s">
        <v>362</v>
      </c>
      <c r="B81" s="32" t="str">
        <f>IF(A81=0,"",VLOOKUP(A81,[5]參照函數!A$1:B$65536,2,FALSE))</f>
        <v>擊劍社</v>
      </c>
      <c r="C81" s="7" t="s">
        <v>254</v>
      </c>
      <c r="D81" s="7">
        <v>1</v>
      </c>
      <c r="E81" s="32" t="s">
        <v>255</v>
      </c>
      <c r="F81" s="32"/>
      <c r="G81" s="346" t="s">
        <v>256</v>
      </c>
      <c r="H81" s="346"/>
      <c r="I81" s="346"/>
      <c r="J81" s="7">
        <f>J90</f>
        <v>0</v>
      </c>
      <c r="K81" s="7" t="s">
        <v>8</v>
      </c>
    </row>
    <row r="82" spans="1:11" ht="16.8" hidden="1" thickTop="1">
      <c r="A82" s="347" t="s">
        <v>9</v>
      </c>
      <c r="B82" s="349" t="s">
        <v>10</v>
      </c>
      <c r="C82" s="349" t="s">
        <v>257</v>
      </c>
      <c r="D82" s="349" t="s">
        <v>12</v>
      </c>
      <c r="E82" s="350" t="s">
        <v>292</v>
      </c>
      <c r="F82" s="350" t="s">
        <v>293</v>
      </c>
      <c r="G82" s="22" t="s">
        <v>15</v>
      </c>
      <c r="H82" s="351" t="s">
        <v>16</v>
      </c>
      <c r="I82" s="352"/>
      <c r="J82" s="353"/>
      <c r="K82" s="354" t="s">
        <v>17</v>
      </c>
    </row>
    <row r="83" spans="1:11" ht="16.8" hidden="1" thickBot="1">
      <c r="A83" s="348"/>
      <c r="B83" s="350"/>
      <c r="C83" s="350"/>
      <c r="D83" s="350"/>
      <c r="E83" s="350"/>
      <c r="F83" s="322"/>
      <c r="G83" s="13" t="s">
        <v>18</v>
      </c>
      <c r="H83" s="13" t="s">
        <v>19</v>
      </c>
      <c r="I83" s="13" t="s">
        <v>20</v>
      </c>
      <c r="J83" s="13" t="s">
        <v>21</v>
      </c>
      <c r="K83" s="355"/>
    </row>
    <row r="84" spans="1:11" ht="16.8" hidden="1" thickBot="1">
      <c r="A84" s="336"/>
      <c r="B84" s="321"/>
      <c r="C84" s="339"/>
      <c r="D84" s="321"/>
      <c r="E84" s="321"/>
      <c r="F84" s="321"/>
      <c r="G84" s="25"/>
      <c r="H84" s="343"/>
      <c r="I84" s="345"/>
      <c r="J84" s="342"/>
      <c r="K84" s="343"/>
    </row>
    <row r="85" spans="1:11" ht="16.8" hidden="1" thickBot="1">
      <c r="A85" s="337"/>
      <c r="B85" s="338"/>
      <c r="C85" s="340"/>
      <c r="D85" s="338"/>
      <c r="E85" s="338"/>
      <c r="F85" s="338"/>
      <c r="G85" s="35"/>
      <c r="H85" s="343"/>
      <c r="I85" s="345"/>
      <c r="J85" s="342"/>
      <c r="K85" s="344"/>
    </row>
    <row r="86" spans="1:11" ht="16.8" hidden="1" thickBot="1">
      <c r="A86" s="336"/>
      <c r="B86" s="321"/>
      <c r="C86" s="339"/>
      <c r="D86" s="321"/>
      <c r="E86" s="321"/>
      <c r="F86" s="321"/>
      <c r="G86" s="25"/>
      <c r="H86" s="321"/>
      <c r="I86" s="321"/>
      <c r="J86" s="342"/>
      <c r="K86" s="321"/>
    </row>
    <row r="87" spans="1:11" ht="16.8" hidden="1" thickBot="1">
      <c r="A87" s="337"/>
      <c r="B87" s="338"/>
      <c r="C87" s="340"/>
      <c r="D87" s="338"/>
      <c r="E87" s="338"/>
      <c r="F87" s="338"/>
      <c r="G87" s="35"/>
      <c r="H87" s="338"/>
      <c r="I87" s="338"/>
      <c r="J87" s="342"/>
      <c r="K87" s="322"/>
    </row>
    <row r="88" spans="1:11" ht="16.8" hidden="1" thickBot="1">
      <c r="A88" s="336"/>
      <c r="B88" s="321"/>
      <c r="C88" s="339"/>
      <c r="D88" s="321"/>
      <c r="E88" s="321"/>
      <c r="F88" s="321"/>
      <c r="G88" s="25"/>
      <c r="H88" s="321"/>
      <c r="I88" s="321"/>
      <c r="J88" s="342"/>
      <c r="K88" s="321"/>
    </row>
    <row r="89" spans="1:11" ht="16.8" hidden="1" thickBot="1">
      <c r="A89" s="337"/>
      <c r="B89" s="338"/>
      <c r="C89" s="340"/>
      <c r="D89" s="338"/>
      <c r="E89" s="338"/>
      <c r="F89" s="338"/>
      <c r="G89" s="35"/>
      <c r="H89" s="338"/>
      <c r="I89" s="338"/>
      <c r="J89" s="342"/>
      <c r="K89" s="322"/>
    </row>
    <row r="90" spans="1:11" ht="16.8" hidden="1" thickBot="1">
      <c r="A90" s="321" t="s">
        <v>22</v>
      </c>
      <c r="B90" s="321"/>
      <c r="C90" s="325"/>
      <c r="D90" s="321"/>
      <c r="E90" s="321"/>
      <c r="F90" s="321">
        <f>SUM(F84:F89)</f>
        <v>0</v>
      </c>
      <c r="G90" s="25">
        <f>G84+G86+G88</f>
        <v>0</v>
      </c>
      <c r="H90" s="328"/>
      <c r="I90" s="330"/>
      <c r="J90" s="332">
        <f>SUM(J84:J89)</f>
        <v>0</v>
      </c>
      <c r="K90" s="334"/>
    </row>
    <row r="91" spans="1:11" ht="16.8" hidden="1" thickBot="1">
      <c r="A91" s="323"/>
      <c r="B91" s="324"/>
      <c r="C91" s="326"/>
      <c r="D91" s="324"/>
      <c r="E91" s="324"/>
      <c r="F91" s="327"/>
      <c r="G91" s="35">
        <f>G85+G87+G89</f>
        <v>0</v>
      </c>
      <c r="H91" s="329"/>
      <c r="I91" s="331"/>
      <c r="J91" s="333"/>
      <c r="K91" s="335"/>
    </row>
    <row r="92" spans="1:11" ht="16.8" hidden="1" thickTop="1">
      <c r="A92" s="356"/>
      <c r="B92" s="356"/>
      <c r="C92" s="356"/>
      <c r="D92" s="356"/>
      <c r="E92" s="356"/>
      <c r="F92" s="356"/>
      <c r="G92" s="356"/>
      <c r="H92" s="356"/>
      <c r="I92" s="356"/>
      <c r="J92" s="356"/>
      <c r="K92" s="356"/>
    </row>
    <row r="93" spans="1:11" hidden="1">
      <c r="A93" s="7"/>
      <c r="B93" s="7" t="s">
        <v>288</v>
      </c>
      <c r="C93" s="7"/>
      <c r="D93" s="7"/>
      <c r="E93" s="7"/>
      <c r="F93" s="7"/>
      <c r="G93" s="7"/>
      <c r="H93" s="7"/>
      <c r="I93" s="7"/>
      <c r="J93" s="7"/>
      <c r="K93" s="7"/>
    </row>
    <row r="94" spans="1:11" ht="16.8" hidden="1" thickBot="1">
      <c r="A94" s="9" t="s">
        <v>364</v>
      </c>
      <c r="B94" s="32" t="str">
        <f>IF(A94=0,"",VLOOKUP(A94,[5]參照函數!A$1:B$65536,2,FALSE))</f>
        <v>有氧健身社</v>
      </c>
      <c r="C94" s="7" t="s">
        <v>254</v>
      </c>
      <c r="D94" s="7">
        <v>1</v>
      </c>
      <c r="E94" s="32" t="s">
        <v>255</v>
      </c>
      <c r="F94" s="32"/>
      <c r="G94" s="346" t="s">
        <v>256</v>
      </c>
      <c r="H94" s="346"/>
      <c r="I94" s="346"/>
      <c r="J94" s="7">
        <f>J99</f>
        <v>0</v>
      </c>
      <c r="K94" s="7" t="s">
        <v>8</v>
      </c>
    </row>
    <row r="95" spans="1:11" ht="16.8" hidden="1" thickTop="1">
      <c r="A95" s="347" t="s">
        <v>9</v>
      </c>
      <c r="B95" s="349" t="s">
        <v>10</v>
      </c>
      <c r="C95" s="349" t="s">
        <v>257</v>
      </c>
      <c r="D95" s="349" t="s">
        <v>12</v>
      </c>
      <c r="E95" s="350" t="s">
        <v>292</v>
      </c>
      <c r="F95" s="350" t="s">
        <v>293</v>
      </c>
      <c r="G95" s="22" t="s">
        <v>15</v>
      </c>
      <c r="H95" s="351" t="s">
        <v>16</v>
      </c>
      <c r="I95" s="352"/>
      <c r="J95" s="353"/>
      <c r="K95" s="354" t="s">
        <v>17</v>
      </c>
    </row>
    <row r="96" spans="1:11" ht="16.8" hidden="1" thickBot="1">
      <c r="A96" s="348"/>
      <c r="B96" s="350"/>
      <c r="C96" s="350"/>
      <c r="D96" s="350"/>
      <c r="E96" s="350"/>
      <c r="F96" s="322"/>
      <c r="G96" s="13" t="s">
        <v>18</v>
      </c>
      <c r="H96" s="13" t="s">
        <v>19</v>
      </c>
      <c r="I96" s="13" t="s">
        <v>20</v>
      </c>
      <c r="J96" s="13" t="s">
        <v>21</v>
      </c>
      <c r="K96" s="355"/>
    </row>
    <row r="97" spans="1:11" ht="16.8" hidden="1" thickBot="1">
      <c r="A97" s="336"/>
      <c r="B97" s="321"/>
      <c r="C97" s="339"/>
      <c r="D97" s="321"/>
      <c r="E97" s="321"/>
      <c r="F97" s="321"/>
      <c r="G97" s="25"/>
      <c r="H97" s="343"/>
      <c r="I97" s="345"/>
      <c r="J97" s="342"/>
      <c r="K97" s="343"/>
    </row>
    <row r="98" spans="1:11" ht="16.8" hidden="1" thickBot="1">
      <c r="A98" s="337"/>
      <c r="B98" s="338"/>
      <c r="C98" s="340"/>
      <c r="D98" s="338"/>
      <c r="E98" s="338"/>
      <c r="F98" s="338"/>
      <c r="G98" s="35"/>
      <c r="H98" s="343"/>
      <c r="I98" s="345"/>
      <c r="J98" s="342"/>
      <c r="K98" s="344"/>
    </row>
    <row r="99" spans="1:11" ht="16.8" hidden="1" thickBot="1">
      <c r="A99" s="321" t="s">
        <v>22</v>
      </c>
      <c r="B99" s="321"/>
      <c r="C99" s="325"/>
      <c r="D99" s="321"/>
      <c r="E99" s="321"/>
      <c r="F99" s="321">
        <f>SUM(F97:F98)</f>
        <v>0</v>
      </c>
      <c r="G99" s="25">
        <f>G97</f>
        <v>0</v>
      </c>
      <c r="H99" s="328"/>
      <c r="I99" s="330"/>
      <c r="J99" s="332">
        <f>J97</f>
        <v>0</v>
      </c>
      <c r="K99" s="334"/>
    </row>
    <row r="100" spans="1:11" ht="16.8" hidden="1" thickBot="1">
      <c r="A100" s="323"/>
      <c r="B100" s="324"/>
      <c r="C100" s="326"/>
      <c r="D100" s="324"/>
      <c r="E100" s="324"/>
      <c r="F100" s="327"/>
      <c r="G100" s="35">
        <f>G98</f>
        <v>0</v>
      </c>
      <c r="H100" s="329"/>
      <c r="I100" s="331"/>
      <c r="J100" s="333"/>
      <c r="K100" s="335"/>
    </row>
    <row r="101" spans="1:11" ht="16.8" hidden="1" thickTop="1">
      <c r="A101" s="356"/>
      <c r="B101" s="356"/>
      <c r="C101" s="356"/>
      <c r="D101" s="356"/>
      <c r="E101" s="356"/>
      <c r="F101" s="356"/>
      <c r="G101" s="356"/>
      <c r="H101" s="356"/>
      <c r="I101" s="356"/>
      <c r="J101" s="356"/>
      <c r="K101" s="356"/>
    </row>
    <row r="102" spans="1:11" hidden="1">
      <c r="A102" s="7"/>
      <c r="B102" s="7" t="s">
        <v>288</v>
      </c>
      <c r="C102" s="7"/>
      <c r="D102" s="7"/>
      <c r="E102" s="7"/>
      <c r="F102" s="7"/>
      <c r="G102" s="7"/>
      <c r="H102" s="7"/>
      <c r="I102" s="7"/>
      <c r="J102" s="7"/>
      <c r="K102" s="7"/>
    </row>
    <row r="103" spans="1:11" ht="16.8" hidden="1" thickBot="1">
      <c r="A103" s="9" t="s">
        <v>369</v>
      </c>
      <c r="B103" s="32" t="str">
        <f>IF(A103=0,"",VLOOKUP(A103,[5]參照函數!A$1:B$65536,2,FALSE))</f>
        <v>競技啦啦隊</v>
      </c>
      <c r="C103" s="7" t="s">
        <v>254</v>
      </c>
      <c r="D103" s="7">
        <v>1</v>
      </c>
      <c r="E103" s="32" t="s">
        <v>255</v>
      </c>
      <c r="F103" s="32"/>
      <c r="G103" s="346" t="s">
        <v>256</v>
      </c>
      <c r="H103" s="346"/>
      <c r="I103" s="346"/>
      <c r="J103" s="7">
        <f>J108</f>
        <v>0</v>
      </c>
      <c r="K103" s="7" t="s">
        <v>8</v>
      </c>
    </row>
    <row r="104" spans="1:11" ht="16.8" hidden="1" thickTop="1">
      <c r="A104" s="347" t="s">
        <v>9</v>
      </c>
      <c r="B104" s="349" t="s">
        <v>10</v>
      </c>
      <c r="C104" s="349" t="s">
        <v>257</v>
      </c>
      <c r="D104" s="349" t="s">
        <v>12</v>
      </c>
      <c r="E104" s="350" t="s">
        <v>292</v>
      </c>
      <c r="F104" s="350" t="s">
        <v>293</v>
      </c>
      <c r="G104" s="22" t="s">
        <v>15</v>
      </c>
      <c r="H104" s="351" t="s">
        <v>16</v>
      </c>
      <c r="I104" s="352"/>
      <c r="J104" s="353"/>
      <c r="K104" s="354" t="s">
        <v>17</v>
      </c>
    </row>
    <row r="105" spans="1:11" ht="16.8" hidden="1" thickBot="1">
      <c r="A105" s="348"/>
      <c r="B105" s="350"/>
      <c r="C105" s="350"/>
      <c r="D105" s="350"/>
      <c r="E105" s="350"/>
      <c r="F105" s="322"/>
      <c r="G105" s="13" t="s">
        <v>18</v>
      </c>
      <c r="H105" s="13" t="s">
        <v>19</v>
      </c>
      <c r="I105" s="13" t="s">
        <v>20</v>
      </c>
      <c r="J105" s="13" t="s">
        <v>21</v>
      </c>
      <c r="K105" s="355"/>
    </row>
    <row r="106" spans="1:11" ht="16.8" hidden="1" thickBot="1">
      <c r="A106" s="336"/>
      <c r="B106" s="321"/>
      <c r="C106" s="339"/>
      <c r="D106" s="321"/>
      <c r="E106" s="321"/>
      <c r="F106" s="321"/>
      <c r="G106" s="25"/>
      <c r="H106" s="343"/>
      <c r="I106" s="345"/>
      <c r="J106" s="342"/>
      <c r="K106" s="343"/>
    </row>
    <row r="107" spans="1:11" ht="16.8" hidden="1" thickBot="1">
      <c r="A107" s="337"/>
      <c r="B107" s="338"/>
      <c r="C107" s="340"/>
      <c r="D107" s="338"/>
      <c r="E107" s="338"/>
      <c r="F107" s="338"/>
      <c r="G107" s="35"/>
      <c r="H107" s="343"/>
      <c r="I107" s="345"/>
      <c r="J107" s="342"/>
      <c r="K107" s="344"/>
    </row>
    <row r="108" spans="1:11" ht="16.8" hidden="1" thickBot="1">
      <c r="A108" s="321" t="s">
        <v>22</v>
      </c>
      <c r="B108" s="321"/>
      <c r="C108" s="325"/>
      <c r="D108" s="321"/>
      <c r="E108" s="321"/>
      <c r="F108" s="321">
        <f>SUM(F106:F107)</f>
        <v>0</v>
      </c>
      <c r="G108" s="25">
        <f>G106</f>
        <v>0</v>
      </c>
      <c r="H108" s="328"/>
      <c r="I108" s="330"/>
      <c r="J108" s="332">
        <f>J106</f>
        <v>0</v>
      </c>
      <c r="K108" s="334"/>
    </row>
    <row r="109" spans="1:11" ht="16.8" hidden="1" thickBot="1">
      <c r="A109" s="323"/>
      <c r="B109" s="324"/>
      <c r="C109" s="326"/>
      <c r="D109" s="324"/>
      <c r="E109" s="324"/>
      <c r="F109" s="327"/>
      <c r="G109" s="35">
        <f>G107</f>
        <v>0</v>
      </c>
      <c r="H109" s="329"/>
      <c r="I109" s="331"/>
      <c r="J109" s="333"/>
      <c r="K109" s="335"/>
    </row>
    <row r="110" spans="1:11" ht="16.8" hidden="1" thickTop="1">
      <c r="A110" s="356"/>
      <c r="B110" s="356"/>
      <c r="C110" s="356"/>
      <c r="D110" s="356"/>
      <c r="E110" s="356"/>
      <c r="F110" s="356"/>
      <c r="G110" s="356"/>
      <c r="H110" s="356"/>
      <c r="I110" s="356"/>
      <c r="J110" s="356"/>
      <c r="K110" s="356"/>
    </row>
    <row r="111" spans="1:11" hidden="1">
      <c r="A111" s="7"/>
      <c r="B111" s="7" t="s">
        <v>288</v>
      </c>
      <c r="C111" s="7"/>
      <c r="D111" s="7"/>
      <c r="E111" s="7"/>
      <c r="F111" s="7"/>
      <c r="G111" s="7"/>
      <c r="H111" s="7"/>
      <c r="I111" s="7"/>
      <c r="J111" s="7"/>
      <c r="K111" s="7"/>
    </row>
    <row r="112" spans="1:11" ht="16.8" hidden="1" thickBot="1">
      <c r="A112" s="9" t="s">
        <v>370</v>
      </c>
      <c r="B112" s="32" t="str">
        <f>IF(A112=0,"",VLOOKUP(A112,[5]參照函數!A$1:B$65536,2,FALSE))</f>
        <v>競技飛盤社</v>
      </c>
      <c r="C112" s="7" t="s">
        <v>254</v>
      </c>
      <c r="D112" s="7">
        <v>1</v>
      </c>
      <c r="E112" s="32" t="s">
        <v>255</v>
      </c>
      <c r="F112" s="32"/>
      <c r="G112" s="346" t="s">
        <v>256</v>
      </c>
      <c r="H112" s="346"/>
      <c r="I112" s="346"/>
      <c r="J112" s="7">
        <f>J117</f>
        <v>0</v>
      </c>
      <c r="K112" s="7" t="s">
        <v>8</v>
      </c>
    </row>
    <row r="113" spans="1:11" ht="16.8" hidden="1" thickTop="1">
      <c r="A113" s="347" t="s">
        <v>9</v>
      </c>
      <c r="B113" s="349" t="s">
        <v>10</v>
      </c>
      <c r="C113" s="349" t="s">
        <v>257</v>
      </c>
      <c r="D113" s="349" t="s">
        <v>12</v>
      </c>
      <c r="E113" s="350" t="s">
        <v>292</v>
      </c>
      <c r="F113" s="350" t="s">
        <v>293</v>
      </c>
      <c r="G113" s="22" t="s">
        <v>15</v>
      </c>
      <c r="H113" s="351" t="s">
        <v>16</v>
      </c>
      <c r="I113" s="352"/>
      <c r="J113" s="353"/>
      <c r="K113" s="354" t="s">
        <v>17</v>
      </c>
    </row>
    <row r="114" spans="1:11" ht="16.8" hidden="1" thickBot="1">
      <c r="A114" s="348"/>
      <c r="B114" s="350"/>
      <c r="C114" s="350"/>
      <c r="D114" s="350"/>
      <c r="E114" s="350"/>
      <c r="F114" s="322"/>
      <c r="G114" s="13" t="s">
        <v>18</v>
      </c>
      <c r="H114" s="13" t="s">
        <v>19</v>
      </c>
      <c r="I114" s="13" t="s">
        <v>20</v>
      </c>
      <c r="J114" s="13" t="s">
        <v>21</v>
      </c>
      <c r="K114" s="355"/>
    </row>
    <row r="115" spans="1:11" ht="16.8" hidden="1" thickBot="1">
      <c r="A115" s="336"/>
      <c r="B115" s="321"/>
      <c r="C115" s="339"/>
      <c r="D115" s="321"/>
      <c r="E115" s="321"/>
      <c r="F115" s="321"/>
      <c r="G115" s="25"/>
      <c r="H115" s="343"/>
      <c r="I115" s="345"/>
      <c r="J115" s="342"/>
      <c r="K115" s="343"/>
    </row>
    <row r="116" spans="1:11" ht="16.8" hidden="1" thickBot="1">
      <c r="A116" s="337"/>
      <c r="B116" s="338"/>
      <c r="C116" s="340"/>
      <c r="D116" s="338"/>
      <c r="E116" s="338"/>
      <c r="F116" s="338"/>
      <c r="G116" s="35"/>
      <c r="H116" s="343"/>
      <c r="I116" s="345"/>
      <c r="J116" s="342"/>
      <c r="K116" s="344"/>
    </row>
    <row r="117" spans="1:11" ht="16.8" hidden="1" thickBot="1">
      <c r="A117" s="321" t="s">
        <v>22</v>
      </c>
      <c r="B117" s="321"/>
      <c r="C117" s="325"/>
      <c r="D117" s="321"/>
      <c r="E117" s="321"/>
      <c r="F117" s="321">
        <f>SUM(F115:F116)</f>
        <v>0</v>
      </c>
      <c r="G117" s="25">
        <f>G115</f>
        <v>0</v>
      </c>
      <c r="H117" s="328"/>
      <c r="I117" s="330"/>
      <c r="J117" s="332">
        <f>J115</f>
        <v>0</v>
      </c>
      <c r="K117" s="334"/>
    </row>
    <row r="118" spans="1:11" ht="16.8" hidden="1" thickBot="1">
      <c r="A118" s="323"/>
      <c r="B118" s="324"/>
      <c r="C118" s="326"/>
      <c r="D118" s="324"/>
      <c r="E118" s="324"/>
      <c r="F118" s="327"/>
      <c r="G118" s="35">
        <f>G116</f>
        <v>0</v>
      </c>
      <c r="H118" s="329"/>
      <c r="I118" s="331"/>
      <c r="J118" s="333"/>
      <c r="K118" s="335"/>
    </row>
    <row r="119" spans="1:11" ht="16.8" hidden="1" thickTop="1"/>
    <row r="120" spans="1:11" ht="22.2">
      <c r="A120" s="363" t="s">
        <v>473</v>
      </c>
      <c r="B120" s="364"/>
      <c r="C120" s="364"/>
      <c r="D120" s="45" t="str">
        <f>IF(A122=0,"",VLOOKUP(A122,[4]參照函數!E$1:F$65536,2,FALSE))</f>
        <v>學術性</v>
      </c>
      <c r="E120" s="49"/>
      <c r="F120" s="45" t="s">
        <v>1</v>
      </c>
      <c r="G120" s="49"/>
      <c r="H120" s="49"/>
      <c r="I120" s="49"/>
      <c r="J120" s="49"/>
      <c r="K120" s="49"/>
    </row>
    <row r="121" spans="1:11">
      <c r="A121" s="7"/>
      <c r="B121" s="8" t="s">
        <v>252</v>
      </c>
      <c r="C121" s="8"/>
      <c r="D121" s="7"/>
      <c r="E121" s="7"/>
      <c r="F121" s="7"/>
      <c r="G121" s="7"/>
      <c r="H121" s="7"/>
      <c r="I121" s="7"/>
      <c r="J121" s="7"/>
      <c r="K121" s="7"/>
    </row>
    <row r="122" spans="1:11" ht="16.8" thickBot="1">
      <c r="A122" s="9" t="s">
        <v>373</v>
      </c>
      <c r="B122" s="32" t="str">
        <f>IF(A122=0,"",VLOOKUP(A122,[4]參照函數!A$1:B$65536,2,FALSE))</f>
        <v>健言社</v>
      </c>
      <c r="C122" s="7" t="s">
        <v>254</v>
      </c>
      <c r="D122" s="142">
        <v>3</v>
      </c>
      <c r="E122" s="32" t="s">
        <v>255</v>
      </c>
      <c r="F122" s="32"/>
      <c r="G122" s="346" t="s">
        <v>256</v>
      </c>
      <c r="H122" s="346"/>
      <c r="I122" s="346"/>
      <c r="J122" s="64">
        <f>J131</f>
        <v>12000</v>
      </c>
      <c r="K122" s="7" t="s">
        <v>8</v>
      </c>
    </row>
    <row r="123" spans="1:11" ht="16.8" customHeight="1" thickTop="1">
      <c r="A123" s="347" t="s">
        <v>9</v>
      </c>
      <c r="B123" s="349" t="s">
        <v>10</v>
      </c>
      <c r="C123" s="349" t="s">
        <v>257</v>
      </c>
      <c r="D123" s="349" t="s">
        <v>12</v>
      </c>
      <c r="E123" s="350" t="s">
        <v>258</v>
      </c>
      <c r="F123" s="350" t="s">
        <v>259</v>
      </c>
      <c r="G123" s="22" t="s">
        <v>15</v>
      </c>
      <c r="H123" s="351" t="s">
        <v>2036</v>
      </c>
      <c r="I123" s="352"/>
      <c r="J123" s="353"/>
      <c r="K123" s="354" t="s">
        <v>17</v>
      </c>
    </row>
    <row r="124" spans="1:11" ht="16.8" thickBot="1">
      <c r="A124" s="348"/>
      <c r="B124" s="350"/>
      <c r="C124" s="350"/>
      <c r="D124" s="350"/>
      <c r="E124" s="350"/>
      <c r="F124" s="365"/>
      <c r="G124" s="13" t="s">
        <v>18</v>
      </c>
      <c r="H124" s="13" t="s">
        <v>19</v>
      </c>
      <c r="I124" s="13" t="s">
        <v>20</v>
      </c>
      <c r="J124" s="13" t="s">
        <v>21</v>
      </c>
      <c r="K124" s="355"/>
    </row>
    <row r="125" spans="1:11" ht="16.8" thickBot="1">
      <c r="A125" s="336" t="s">
        <v>390</v>
      </c>
      <c r="B125" s="321" t="s">
        <v>1346</v>
      </c>
      <c r="C125" s="400" t="s">
        <v>478</v>
      </c>
      <c r="D125" s="321" t="s">
        <v>474</v>
      </c>
      <c r="E125" s="321" t="s">
        <v>476</v>
      </c>
      <c r="F125" s="321">
        <v>30</v>
      </c>
      <c r="G125" s="112">
        <v>4000</v>
      </c>
      <c r="H125" s="343">
        <v>8</v>
      </c>
      <c r="I125" s="345">
        <v>4</v>
      </c>
      <c r="J125" s="394">
        <v>4000</v>
      </c>
      <c r="K125" s="343"/>
    </row>
    <row r="126" spans="1:11" ht="16.8" thickBot="1">
      <c r="A126" s="337"/>
      <c r="B126" s="338"/>
      <c r="C126" s="401"/>
      <c r="D126" s="338"/>
      <c r="E126" s="338"/>
      <c r="F126" s="341"/>
      <c r="G126" s="124">
        <v>4000</v>
      </c>
      <c r="H126" s="343"/>
      <c r="I126" s="345"/>
      <c r="J126" s="394"/>
      <c r="K126" s="344"/>
    </row>
    <row r="127" spans="1:11">
      <c r="A127" s="321" t="s">
        <v>391</v>
      </c>
      <c r="B127" s="321" t="s">
        <v>1347</v>
      </c>
      <c r="C127" s="400" t="s">
        <v>478</v>
      </c>
      <c r="D127" s="321" t="s">
        <v>477</v>
      </c>
      <c r="E127" s="321" t="s">
        <v>475</v>
      </c>
      <c r="F127" s="321">
        <v>30</v>
      </c>
      <c r="G127" s="112">
        <v>4000</v>
      </c>
      <c r="H127" s="321">
        <v>8</v>
      </c>
      <c r="I127" s="321">
        <v>4</v>
      </c>
      <c r="J127" s="392">
        <v>4000</v>
      </c>
      <c r="K127" s="321"/>
    </row>
    <row r="128" spans="1:11" ht="16.8" thickBot="1">
      <c r="A128" s="338"/>
      <c r="B128" s="338"/>
      <c r="C128" s="401"/>
      <c r="D128" s="338"/>
      <c r="E128" s="338"/>
      <c r="F128" s="341"/>
      <c r="G128" s="124">
        <v>4000</v>
      </c>
      <c r="H128" s="338"/>
      <c r="I128" s="338"/>
      <c r="J128" s="393"/>
      <c r="K128" s="322"/>
    </row>
    <row r="129" spans="1:11">
      <c r="A129" s="321" t="s">
        <v>392</v>
      </c>
      <c r="B129" s="321" t="s">
        <v>1348</v>
      </c>
      <c r="C129" s="400" t="s">
        <v>478</v>
      </c>
      <c r="D129" s="321" t="s">
        <v>371</v>
      </c>
      <c r="E129" s="321" t="s">
        <v>475</v>
      </c>
      <c r="F129" s="321">
        <v>30</v>
      </c>
      <c r="G129" s="112">
        <v>4000</v>
      </c>
      <c r="H129" s="321">
        <v>8</v>
      </c>
      <c r="I129" s="321">
        <v>4</v>
      </c>
      <c r="J129" s="415">
        <v>4000</v>
      </c>
      <c r="K129" s="321"/>
    </row>
    <row r="130" spans="1:11" ht="16.8" thickBot="1">
      <c r="A130" s="338"/>
      <c r="B130" s="338"/>
      <c r="C130" s="401"/>
      <c r="D130" s="338"/>
      <c r="E130" s="338"/>
      <c r="F130" s="341"/>
      <c r="G130" s="124">
        <v>4000</v>
      </c>
      <c r="H130" s="338"/>
      <c r="I130" s="338"/>
      <c r="J130" s="393"/>
      <c r="K130" s="322"/>
    </row>
    <row r="131" spans="1:11" ht="16.8" thickBot="1">
      <c r="A131" s="321" t="s">
        <v>22</v>
      </c>
      <c r="B131" s="321"/>
      <c r="C131" s="325"/>
      <c r="D131" s="321"/>
      <c r="E131" s="321"/>
      <c r="F131" s="321">
        <f>SUM(F125:F130)</f>
        <v>90</v>
      </c>
      <c r="G131" s="113">
        <f>G125+G127+G129</f>
        <v>12000</v>
      </c>
      <c r="H131" s="396"/>
      <c r="I131" s="332"/>
      <c r="J131" s="398">
        <f>SUM(J125:J130)</f>
        <v>12000</v>
      </c>
      <c r="K131" s="334"/>
    </row>
    <row r="132" spans="1:11" ht="16.8" thickBot="1">
      <c r="A132" s="323"/>
      <c r="B132" s="324"/>
      <c r="C132" s="326"/>
      <c r="D132" s="324"/>
      <c r="E132" s="324"/>
      <c r="F132" s="327"/>
      <c r="G132" s="122">
        <f>G126+G128+G130</f>
        <v>12000</v>
      </c>
      <c r="H132" s="397"/>
      <c r="I132" s="333"/>
      <c r="J132" s="399"/>
      <c r="K132" s="335"/>
    </row>
    <row r="133" spans="1:11" ht="55.8" customHeight="1" thickTop="1">
      <c r="A133" s="414"/>
      <c r="B133" s="414"/>
      <c r="C133" s="414"/>
      <c r="D133" s="414"/>
      <c r="E133" s="414"/>
      <c r="F133" s="414"/>
      <c r="G133" s="414"/>
      <c r="H133" s="414"/>
      <c r="I133" s="414"/>
      <c r="J133" s="414"/>
      <c r="K133" s="414"/>
    </row>
    <row r="134" spans="1:11" hidden="1">
      <c r="A134" s="7"/>
      <c r="B134" s="8" t="s">
        <v>252</v>
      </c>
      <c r="C134" s="8"/>
      <c r="D134" s="7"/>
      <c r="E134" s="7"/>
      <c r="F134" s="7"/>
      <c r="G134" s="7"/>
      <c r="H134" s="7"/>
      <c r="I134" s="7"/>
      <c r="J134" s="7"/>
      <c r="K134" s="7"/>
    </row>
    <row r="135" spans="1:11" ht="16.8" hidden="1" thickBot="1">
      <c r="A135" s="9" t="s">
        <v>378</v>
      </c>
      <c r="B135" s="32" t="str">
        <f>IF(A135=0,"",VLOOKUP(A135,[4]參照函數!A$1:B$65536,2,FALSE))</f>
        <v>國際經濟商管學生會</v>
      </c>
      <c r="C135" s="7" t="s">
        <v>254</v>
      </c>
      <c r="D135" s="7">
        <v>1</v>
      </c>
      <c r="E135" s="32" t="s">
        <v>255</v>
      </c>
      <c r="F135" s="32"/>
      <c r="G135" s="346" t="s">
        <v>256</v>
      </c>
      <c r="H135" s="346"/>
      <c r="I135" s="346"/>
      <c r="J135" s="64">
        <f>J140</f>
        <v>0</v>
      </c>
      <c r="K135" s="7" t="s">
        <v>8</v>
      </c>
    </row>
    <row r="136" spans="1:11" ht="16.8" hidden="1" thickTop="1">
      <c r="A136" s="347" t="s">
        <v>9</v>
      </c>
      <c r="B136" s="349" t="s">
        <v>10</v>
      </c>
      <c r="C136" s="349" t="s">
        <v>257</v>
      </c>
      <c r="D136" s="349" t="s">
        <v>12</v>
      </c>
      <c r="E136" s="350" t="s">
        <v>258</v>
      </c>
      <c r="F136" s="350" t="s">
        <v>259</v>
      </c>
      <c r="G136" s="22" t="s">
        <v>15</v>
      </c>
      <c r="H136" s="351" t="s">
        <v>16</v>
      </c>
      <c r="I136" s="352"/>
      <c r="J136" s="353"/>
      <c r="K136" s="354" t="s">
        <v>17</v>
      </c>
    </row>
    <row r="137" spans="1:11" ht="16.8" hidden="1" thickBot="1">
      <c r="A137" s="348"/>
      <c r="B137" s="350"/>
      <c r="C137" s="350"/>
      <c r="D137" s="350"/>
      <c r="E137" s="350"/>
      <c r="F137" s="365"/>
      <c r="G137" s="13" t="s">
        <v>18</v>
      </c>
      <c r="H137" s="13" t="s">
        <v>19</v>
      </c>
      <c r="I137" s="13" t="s">
        <v>20</v>
      </c>
      <c r="J137" s="13" t="s">
        <v>21</v>
      </c>
      <c r="K137" s="355"/>
    </row>
    <row r="138" spans="1:11" ht="42.6" hidden="1" customHeight="1" thickBot="1">
      <c r="A138" s="412"/>
      <c r="B138" s="321"/>
      <c r="C138" s="339"/>
      <c r="D138" s="321"/>
      <c r="E138" s="321"/>
      <c r="F138" s="321"/>
      <c r="G138" s="25"/>
      <c r="H138" s="343"/>
      <c r="I138" s="345"/>
      <c r="J138" s="343"/>
      <c r="K138" s="343"/>
    </row>
    <row r="139" spans="1:11" ht="61.2" hidden="1" customHeight="1" thickBot="1">
      <c r="A139" s="413"/>
      <c r="B139" s="338"/>
      <c r="C139" s="340"/>
      <c r="D139" s="338"/>
      <c r="E139" s="338"/>
      <c r="F139" s="341"/>
      <c r="G139" s="35"/>
      <c r="H139" s="343"/>
      <c r="I139" s="345"/>
      <c r="J139" s="344"/>
      <c r="K139" s="344"/>
    </row>
    <row r="140" spans="1:11" ht="16.8" hidden="1" thickBot="1">
      <c r="A140" s="321" t="s">
        <v>22</v>
      </c>
      <c r="B140" s="321"/>
      <c r="C140" s="325"/>
      <c r="D140" s="321"/>
      <c r="E140" s="321"/>
      <c r="F140" s="321">
        <v>105</v>
      </c>
      <c r="G140" s="26">
        <f>G138</f>
        <v>0</v>
      </c>
      <c r="H140" s="328"/>
      <c r="I140" s="330"/>
      <c r="J140" s="332">
        <f>SUM(J138:J139)</f>
        <v>0</v>
      </c>
      <c r="K140" s="334"/>
    </row>
    <row r="141" spans="1:11" ht="16.8" hidden="1" thickBot="1">
      <c r="A141" s="323"/>
      <c r="B141" s="324"/>
      <c r="C141" s="326"/>
      <c r="D141" s="324"/>
      <c r="E141" s="324"/>
      <c r="F141" s="327"/>
      <c r="G141" s="31">
        <f>G139</f>
        <v>0</v>
      </c>
      <c r="H141" s="329"/>
      <c r="I141" s="331"/>
      <c r="J141" s="333"/>
      <c r="K141" s="335"/>
    </row>
    <row r="142" spans="1:11" ht="16.8" hidden="1" thickTop="1"/>
    <row r="143" spans="1:11" hidden="1"/>
    <row r="144" spans="1:11" hidden="1"/>
    <row r="145" spans="1:11" ht="22.2">
      <c r="A145" s="363" t="s">
        <v>473</v>
      </c>
      <c r="B145" s="364"/>
      <c r="C145" s="364"/>
      <c r="D145" s="160" t="str">
        <f>IF(A147=0,"",VLOOKUP(A147,[4]參照函數!E$1:F$65536,2,FALSE))</f>
        <v>服務性</v>
      </c>
      <c r="E145" s="126"/>
      <c r="F145" s="160" t="s">
        <v>1</v>
      </c>
      <c r="G145" s="126"/>
      <c r="H145" s="126"/>
      <c r="I145" s="126"/>
      <c r="J145" s="126"/>
      <c r="K145" s="126"/>
    </row>
    <row r="146" spans="1:11">
      <c r="A146" s="107"/>
      <c r="B146" s="108" t="s">
        <v>917</v>
      </c>
      <c r="C146" s="108"/>
      <c r="D146" s="107"/>
      <c r="E146" s="107"/>
      <c r="F146" s="107"/>
      <c r="G146" s="107"/>
      <c r="H146" s="107"/>
      <c r="I146" s="107"/>
      <c r="J146" s="107"/>
      <c r="K146" s="107"/>
    </row>
    <row r="147" spans="1:11" ht="16.8" thickBot="1">
      <c r="A147" s="109" t="s">
        <v>1021</v>
      </c>
      <c r="B147" s="164" t="str">
        <f>IF(A147=0,"",VLOOKUP(A147,[6]參照函數!A$1:B$65536,2,FALSE))</f>
        <v>達義社</v>
      </c>
      <c r="C147" s="107" t="s">
        <v>341</v>
      </c>
      <c r="D147" s="142">
        <v>1</v>
      </c>
      <c r="E147" s="168" t="s">
        <v>342</v>
      </c>
      <c r="F147" s="168"/>
      <c r="G147" s="395" t="s">
        <v>354</v>
      </c>
      <c r="H147" s="395"/>
      <c r="I147" s="395"/>
      <c r="J147" s="286">
        <f>J152</f>
        <v>2000</v>
      </c>
      <c r="K147" s="110" t="s">
        <v>8</v>
      </c>
    </row>
    <row r="148" spans="1:11" ht="16.8" customHeight="1" thickTop="1">
      <c r="A148" s="347" t="s">
        <v>9</v>
      </c>
      <c r="B148" s="349" t="s">
        <v>10</v>
      </c>
      <c r="C148" s="349" t="s">
        <v>346</v>
      </c>
      <c r="D148" s="349" t="s">
        <v>12</v>
      </c>
      <c r="E148" s="350" t="s">
        <v>920</v>
      </c>
      <c r="F148" s="350" t="s">
        <v>922</v>
      </c>
      <c r="G148" s="117" t="s">
        <v>15</v>
      </c>
      <c r="H148" s="351" t="s">
        <v>2036</v>
      </c>
      <c r="I148" s="352"/>
      <c r="J148" s="353"/>
      <c r="K148" s="354" t="s">
        <v>17</v>
      </c>
    </row>
    <row r="149" spans="1:11" ht="16.8" thickBot="1">
      <c r="A149" s="348"/>
      <c r="B149" s="350"/>
      <c r="C149" s="350"/>
      <c r="D149" s="350"/>
      <c r="E149" s="350"/>
      <c r="F149" s="365"/>
      <c r="G149" s="111" t="s">
        <v>18</v>
      </c>
      <c r="H149" s="111" t="s">
        <v>19</v>
      </c>
      <c r="I149" s="111" t="s">
        <v>20</v>
      </c>
      <c r="J149" s="111" t="s">
        <v>21</v>
      </c>
      <c r="K149" s="355"/>
    </row>
    <row r="150" spans="1:11" ht="16.8" thickBot="1">
      <c r="A150" s="336" t="s">
        <v>1341</v>
      </c>
      <c r="B150" s="321" t="s">
        <v>1343</v>
      </c>
      <c r="C150" s="400" t="s">
        <v>1773</v>
      </c>
      <c r="D150" s="321" t="s">
        <v>1034</v>
      </c>
      <c r="E150" s="321" t="s">
        <v>1035</v>
      </c>
      <c r="F150" s="321">
        <v>20</v>
      </c>
      <c r="G150" s="112">
        <v>1600</v>
      </c>
      <c r="H150" s="343">
        <v>8</v>
      </c>
      <c r="I150" s="345">
        <v>2</v>
      </c>
      <c r="J150" s="398">
        <v>2000</v>
      </c>
      <c r="K150" s="343"/>
    </row>
    <row r="151" spans="1:11" ht="16.8" thickBot="1">
      <c r="A151" s="337"/>
      <c r="B151" s="338"/>
      <c r="C151" s="401"/>
      <c r="D151" s="338"/>
      <c r="E151" s="338"/>
      <c r="F151" s="341"/>
      <c r="G151" s="163">
        <v>500</v>
      </c>
      <c r="H151" s="343"/>
      <c r="I151" s="345"/>
      <c r="J151" s="399"/>
      <c r="K151" s="344"/>
    </row>
    <row r="152" spans="1:11" ht="16.8" thickBot="1">
      <c r="A152" s="321" t="s">
        <v>22</v>
      </c>
      <c r="B152" s="321"/>
      <c r="C152" s="325"/>
      <c r="D152" s="321"/>
      <c r="E152" s="321"/>
      <c r="F152" s="321">
        <f>SUM(F146:F151)</f>
        <v>20</v>
      </c>
      <c r="G152" s="113">
        <f>G150</f>
        <v>1600</v>
      </c>
      <c r="H152" s="396"/>
      <c r="I152" s="332"/>
      <c r="J152" s="398">
        <f>SUM(J150)</f>
        <v>2000</v>
      </c>
      <c r="K152" s="334"/>
    </row>
    <row r="153" spans="1:11" ht="16.8" thickBot="1">
      <c r="A153" s="323"/>
      <c r="B153" s="324"/>
      <c r="C153" s="326"/>
      <c r="D153" s="324"/>
      <c r="E153" s="324"/>
      <c r="F153" s="327"/>
      <c r="G153" s="162">
        <f>G151</f>
        <v>500</v>
      </c>
      <c r="H153" s="397"/>
      <c r="I153" s="333"/>
      <c r="J153" s="399"/>
      <c r="K153" s="335"/>
    </row>
    <row r="154" spans="1:11" ht="16.8" thickTop="1"/>
    <row r="155" spans="1:11" ht="22.2">
      <c r="A155" s="363" t="s">
        <v>1319</v>
      </c>
      <c r="B155" s="364"/>
      <c r="C155" s="364"/>
      <c r="D155" s="256" t="s">
        <v>81</v>
      </c>
      <c r="E155" s="256"/>
      <c r="F155" s="125" t="s">
        <v>1</v>
      </c>
      <c r="G155" s="48"/>
      <c r="H155" s="48"/>
      <c r="I155" s="48"/>
      <c r="J155" s="48"/>
      <c r="K155" s="48"/>
    </row>
    <row r="156" spans="1:11">
      <c r="A156" s="107"/>
      <c r="B156" s="107" t="s">
        <v>918</v>
      </c>
      <c r="C156" s="107"/>
      <c r="D156" s="107"/>
      <c r="E156" s="107"/>
      <c r="F156" s="107"/>
      <c r="G156" s="107"/>
      <c r="H156" s="107"/>
      <c r="I156" s="107"/>
      <c r="J156" s="107"/>
      <c r="K156" s="107"/>
    </row>
    <row r="157" spans="1:11" ht="16.8" thickBot="1">
      <c r="A157" s="109" t="s">
        <v>1102</v>
      </c>
      <c r="B157" s="164" t="str">
        <f>IF(A157=0,"",VLOOKUP(A157,[7]參照函數!A$1:B$65536,2,FALSE))</f>
        <v>橋藝社</v>
      </c>
      <c r="C157" s="107" t="s">
        <v>877</v>
      </c>
      <c r="D157" s="142">
        <v>2</v>
      </c>
      <c r="E157" s="168" t="s">
        <v>878</v>
      </c>
      <c r="F157" s="168"/>
      <c r="G157" s="395" t="s">
        <v>879</v>
      </c>
      <c r="H157" s="395"/>
      <c r="I157" s="395"/>
      <c r="J157" s="286">
        <f>J164</f>
        <v>4000</v>
      </c>
      <c r="K157" s="110" t="s">
        <v>8</v>
      </c>
    </row>
    <row r="158" spans="1:11" ht="16.8" customHeight="1" thickTop="1">
      <c r="A158" s="347" t="s">
        <v>9</v>
      </c>
      <c r="B158" s="349" t="s">
        <v>10</v>
      </c>
      <c r="C158" s="349" t="s">
        <v>880</v>
      </c>
      <c r="D158" s="349" t="s">
        <v>12</v>
      </c>
      <c r="E158" s="350" t="s">
        <v>921</v>
      </c>
      <c r="F158" s="350" t="s">
        <v>923</v>
      </c>
      <c r="G158" s="117" t="s">
        <v>15</v>
      </c>
      <c r="H158" s="351" t="s">
        <v>2036</v>
      </c>
      <c r="I158" s="352"/>
      <c r="J158" s="353"/>
      <c r="K158" s="354" t="s">
        <v>17</v>
      </c>
    </row>
    <row r="159" spans="1:11" ht="16.8" thickBot="1">
      <c r="A159" s="348"/>
      <c r="B159" s="350"/>
      <c r="C159" s="350"/>
      <c r="D159" s="350"/>
      <c r="E159" s="350"/>
      <c r="F159" s="322"/>
      <c r="G159" s="111" t="s">
        <v>18</v>
      </c>
      <c r="H159" s="111" t="s">
        <v>19</v>
      </c>
      <c r="I159" s="111" t="s">
        <v>20</v>
      </c>
      <c r="J159" s="111" t="s">
        <v>21</v>
      </c>
      <c r="K159" s="355"/>
    </row>
    <row r="160" spans="1:11" ht="16.8" thickBot="1">
      <c r="A160" s="336" t="s">
        <v>1320</v>
      </c>
      <c r="B160" s="321" t="s">
        <v>1344</v>
      </c>
      <c r="C160" s="339" t="s">
        <v>1775</v>
      </c>
      <c r="D160" s="321" t="s">
        <v>1777</v>
      </c>
      <c r="E160" s="321" t="s">
        <v>1321</v>
      </c>
      <c r="F160" s="321">
        <v>10</v>
      </c>
      <c r="G160" s="25">
        <v>5000</v>
      </c>
      <c r="H160" s="343">
        <v>8</v>
      </c>
      <c r="I160" s="345">
        <v>2</v>
      </c>
      <c r="J160" s="394">
        <v>2000</v>
      </c>
      <c r="K160" s="343"/>
    </row>
    <row r="161" spans="1:11" ht="16.8" thickBot="1">
      <c r="A161" s="337"/>
      <c r="B161" s="338"/>
      <c r="C161" s="340"/>
      <c r="D161" s="338"/>
      <c r="E161" s="338"/>
      <c r="F161" s="338"/>
      <c r="G161" s="172">
        <v>2500</v>
      </c>
      <c r="H161" s="343"/>
      <c r="I161" s="345"/>
      <c r="J161" s="394"/>
      <c r="K161" s="344"/>
    </row>
    <row r="162" spans="1:11">
      <c r="A162" s="321" t="s">
        <v>1322</v>
      </c>
      <c r="B162" s="321" t="s">
        <v>1345</v>
      </c>
      <c r="C162" s="339" t="s">
        <v>1775</v>
      </c>
      <c r="D162" s="321" t="s">
        <v>1776</v>
      </c>
      <c r="E162" s="321" t="s">
        <v>1323</v>
      </c>
      <c r="F162" s="321">
        <v>10</v>
      </c>
      <c r="G162" s="25">
        <v>5000</v>
      </c>
      <c r="H162" s="321">
        <v>8</v>
      </c>
      <c r="I162" s="321">
        <v>2</v>
      </c>
      <c r="J162" s="392">
        <v>2000</v>
      </c>
      <c r="K162" s="321"/>
    </row>
    <row r="163" spans="1:11" ht="16.8" thickBot="1">
      <c r="A163" s="338"/>
      <c r="B163" s="338"/>
      <c r="C163" s="340"/>
      <c r="D163" s="338"/>
      <c r="E163" s="338"/>
      <c r="F163" s="338"/>
      <c r="G163" s="172">
        <v>2500</v>
      </c>
      <c r="H163" s="338"/>
      <c r="I163" s="338"/>
      <c r="J163" s="393"/>
      <c r="K163" s="322"/>
    </row>
    <row r="164" spans="1:11" ht="16.8" thickBot="1">
      <c r="A164" s="321" t="s">
        <v>22</v>
      </c>
      <c r="B164" s="360"/>
      <c r="C164" s="384"/>
      <c r="D164" s="360"/>
      <c r="E164" s="360"/>
      <c r="F164" s="321">
        <f>SUM(F160:F163)</f>
        <v>20</v>
      </c>
      <c r="G164" s="50">
        <v>10000</v>
      </c>
      <c r="H164" s="386"/>
      <c r="I164" s="388"/>
      <c r="J164" s="390">
        <f>SUM(J160:J163)</f>
        <v>4000</v>
      </c>
      <c r="K164" s="374"/>
    </row>
    <row r="165" spans="1:11" ht="16.8" thickBot="1">
      <c r="A165" s="323"/>
      <c r="B165" s="383"/>
      <c r="C165" s="385"/>
      <c r="D165" s="383"/>
      <c r="E165" s="383"/>
      <c r="F165" s="324"/>
      <c r="G165" s="170">
        <v>5000</v>
      </c>
      <c r="H165" s="387"/>
      <c r="I165" s="389"/>
      <c r="J165" s="391"/>
      <c r="K165" s="375"/>
    </row>
    <row r="166" spans="1:11" ht="16.8" thickTop="1">
      <c r="A166" s="2"/>
      <c r="B166" s="3" t="s">
        <v>2</v>
      </c>
      <c r="C166" s="3"/>
      <c r="D166" s="2"/>
      <c r="E166" s="2"/>
      <c r="F166" s="2"/>
      <c r="G166" s="2"/>
      <c r="H166" s="2"/>
      <c r="I166" s="2"/>
      <c r="J166" s="2"/>
      <c r="K166" s="2"/>
    </row>
    <row r="167" spans="1:11" ht="16.8" thickBot="1">
      <c r="A167" s="41" t="s">
        <v>90</v>
      </c>
      <c r="B167" s="169" t="s">
        <v>91</v>
      </c>
      <c r="C167" s="2" t="s">
        <v>5</v>
      </c>
      <c r="D167" s="298">
        <v>6</v>
      </c>
      <c r="E167" s="235" t="s">
        <v>6</v>
      </c>
      <c r="F167" s="235"/>
      <c r="G167" s="376" t="s">
        <v>7</v>
      </c>
      <c r="H167" s="376"/>
      <c r="I167" s="376"/>
      <c r="J167" s="236">
        <f>J182</f>
        <v>24000</v>
      </c>
      <c r="K167" s="237" t="s">
        <v>8</v>
      </c>
    </row>
    <row r="168" spans="1:11" ht="17.399999999999999" customHeight="1" thickTop="1" thickBot="1">
      <c r="A168" s="377" t="s">
        <v>9</v>
      </c>
      <c r="B168" s="378" t="s">
        <v>10</v>
      </c>
      <c r="C168" s="378" t="s">
        <v>11</v>
      </c>
      <c r="D168" s="378" t="s">
        <v>12</v>
      </c>
      <c r="E168" s="379" t="s">
        <v>13</v>
      </c>
      <c r="F168" s="380" t="s">
        <v>14</v>
      </c>
      <c r="G168" s="43" t="s">
        <v>15</v>
      </c>
      <c r="H168" s="351" t="s">
        <v>2036</v>
      </c>
      <c r="I168" s="352"/>
      <c r="J168" s="353"/>
      <c r="K168" s="382" t="s">
        <v>17</v>
      </c>
    </row>
    <row r="169" spans="1:11" ht="17.399999999999999" thickTop="1" thickBot="1">
      <c r="A169" s="377"/>
      <c r="B169" s="378"/>
      <c r="C169" s="378"/>
      <c r="D169" s="378"/>
      <c r="E169" s="378"/>
      <c r="F169" s="380"/>
      <c r="G169" s="44" t="s">
        <v>18</v>
      </c>
      <c r="H169" s="44" t="s">
        <v>19</v>
      </c>
      <c r="I169" s="44" t="s">
        <v>20</v>
      </c>
      <c r="J169" s="44" t="s">
        <v>21</v>
      </c>
      <c r="K169" s="382"/>
    </row>
    <row r="170" spans="1:11" ht="16.8" thickBot="1">
      <c r="A170" s="371" t="s">
        <v>1324</v>
      </c>
      <c r="B170" s="370" t="s">
        <v>1349</v>
      </c>
      <c r="C170" s="357" t="s">
        <v>1778</v>
      </c>
      <c r="D170" s="370" t="s">
        <v>1325</v>
      </c>
      <c r="E170" s="370" t="s">
        <v>1326</v>
      </c>
      <c r="F170" s="370">
        <v>30</v>
      </c>
      <c r="G170" s="52">
        <v>6600</v>
      </c>
      <c r="H170" s="370">
        <v>8</v>
      </c>
      <c r="I170" s="373">
        <v>4</v>
      </c>
      <c r="J170" s="372">
        <v>4000</v>
      </c>
      <c r="K170" s="370"/>
    </row>
    <row r="171" spans="1:11" ht="16.8" thickBot="1">
      <c r="A171" s="371"/>
      <c r="B171" s="370"/>
      <c r="C171" s="357"/>
      <c r="D171" s="370"/>
      <c r="E171" s="370"/>
      <c r="F171" s="370"/>
      <c r="G171" s="53">
        <v>4000</v>
      </c>
      <c r="H171" s="370"/>
      <c r="I171" s="373"/>
      <c r="J171" s="372"/>
      <c r="K171" s="370"/>
    </row>
    <row r="172" spans="1:11" ht="16.8" thickBot="1">
      <c r="A172" s="370" t="s">
        <v>1327</v>
      </c>
      <c r="B172" s="370" t="s">
        <v>1350</v>
      </c>
      <c r="C172" s="357" t="s">
        <v>1779</v>
      </c>
      <c r="D172" s="370" t="s">
        <v>1328</v>
      </c>
      <c r="E172" s="370" t="s">
        <v>1329</v>
      </c>
      <c r="F172" s="370">
        <v>30</v>
      </c>
      <c r="G172" s="52">
        <v>4800</v>
      </c>
      <c r="H172" s="370">
        <v>8</v>
      </c>
      <c r="I172" s="370">
        <v>4</v>
      </c>
      <c r="J172" s="372">
        <v>4000</v>
      </c>
      <c r="K172" s="370"/>
    </row>
    <row r="173" spans="1:11" ht="16.8" thickBot="1">
      <c r="A173" s="370"/>
      <c r="B173" s="370"/>
      <c r="C173" s="357"/>
      <c r="D173" s="370"/>
      <c r="E173" s="370"/>
      <c r="F173" s="370"/>
      <c r="G173" s="53">
        <v>4000</v>
      </c>
      <c r="H173" s="370"/>
      <c r="I173" s="370"/>
      <c r="J173" s="372"/>
      <c r="K173" s="370"/>
    </row>
    <row r="174" spans="1:11" ht="16.8" thickBot="1">
      <c r="A174" s="371" t="s">
        <v>1330</v>
      </c>
      <c r="B174" s="370" t="s">
        <v>1351</v>
      </c>
      <c r="C174" s="357" t="s">
        <v>1778</v>
      </c>
      <c r="D174" s="370" t="s">
        <v>1331</v>
      </c>
      <c r="E174" s="370" t="s">
        <v>1329</v>
      </c>
      <c r="F174" s="370">
        <v>40</v>
      </c>
      <c r="G174" s="52">
        <v>4800</v>
      </c>
      <c r="H174" s="370">
        <v>8</v>
      </c>
      <c r="I174" s="370">
        <v>4</v>
      </c>
      <c r="J174" s="372">
        <v>4000</v>
      </c>
      <c r="K174" s="370"/>
    </row>
    <row r="175" spans="1:11" ht="16.8" thickBot="1">
      <c r="A175" s="371"/>
      <c r="B175" s="370"/>
      <c r="C175" s="357"/>
      <c r="D175" s="370"/>
      <c r="E175" s="370"/>
      <c r="F175" s="370"/>
      <c r="G175" s="53">
        <v>4000</v>
      </c>
      <c r="H175" s="370"/>
      <c r="I175" s="370"/>
      <c r="J175" s="372"/>
      <c r="K175" s="370"/>
    </row>
    <row r="176" spans="1:11" ht="16.8" thickBot="1">
      <c r="A176" s="371" t="s">
        <v>1332</v>
      </c>
      <c r="B176" s="370" t="s">
        <v>1352</v>
      </c>
      <c r="C176" s="357" t="s">
        <v>1778</v>
      </c>
      <c r="D176" s="370" t="s">
        <v>1333</v>
      </c>
      <c r="E176" s="370" t="s">
        <v>32</v>
      </c>
      <c r="F176" s="370">
        <v>40</v>
      </c>
      <c r="G176" s="52">
        <v>4800</v>
      </c>
      <c r="H176" s="370">
        <v>8</v>
      </c>
      <c r="I176" s="370">
        <v>4</v>
      </c>
      <c r="J176" s="372">
        <v>4000</v>
      </c>
      <c r="K176" s="370"/>
    </row>
    <row r="177" spans="1:11" ht="16.8" thickBot="1">
      <c r="A177" s="371"/>
      <c r="B177" s="370"/>
      <c r="C177" s="357"/>
      <c r="D177" s="370"/>
      <c r="E177" s="370"/>
      <c r="F177" s="370"/>
      <c r="G177" s="53">
        <v>4000</v>
      </c>
      <c r="H177" s="370"/>
      <c r="I177" s="370"/>
      <c r="J177" s="372"/>
      <c r="K177" s="370"/>
    </row>
    <row r="178" spans="1:11" ht="16.8" thickBot="1">
      <c r="A178" s="370" t="s">
        <v>1334</v>
      </c>
      <c r="B178" s="370" t="s">
        <v>1353</v>
      </c>
      <c r="C178" s="357" t="s">
        <v>1780</v>
      </c>
      <c r="D178" s="370" t="s">
        <v>1335</v>
      </c>
      <c r="E178" s="370" t="s">
        <v>1336</v>
      </c>
      <c r="F178" s="370">
        <v>40</v>
      </c>
      <c r="G178" s="52">
        <v>4000</v>
      </c>
      <c r="H178" s="370">
        <v>8</v>
      </c>
      <c r="I178" s="370">
        <v>4</v>
      </c>
      <c r="J178" s="372">
        <v>4000</v>
      </c>
      <c r="K178" s="370"/>
    </row>
    <row r="179" spans="1:11" ht="16.8" thickBot="1">
      <c r="A179" s="370"/>
      <c r="B179" s="370"/>
      <c r="C179" s="357"/>
      <c r="D179" s="370"/>
      <c r="E179" s="370"/>
      <c r="F179" s="370"/>
      <c r="G179" s="53">
        <v>4000</v>
      </c>
      <c r="H179" s="370"/>
      <c r="I179" s="370"/>
      <c r="J179" s="372"/>
      <c r="K179" s="370"/>
    </row>
    <row r="180" spans="1:11" ht="16.8" thickBot="1">
      <c r="A180" s="371" t="s">
        <v>1337</v>
      </c>
      <c r="B180" s="370" t="s">
        <v>1354</v>
      </c>
      <c r="C180" s="357" t="s">
        <v>1779</v>
      </c>
      <c r="D180" s="370" t="s">
        <v>1338</v>
      </c>
      <c r="E180" s="370" t="s">
        <v>1329</v>
      </c>
      <c r="F180" s="370">
        <v>30</v>
      </c>
      <c r="G180" s="52">
        <v>4000</v>
      </c>
      <c r="H180" s="370">
        <v>8</v>
      </c>
      <c r="I180" s="370">
        <v>4</v>
      </c>
      <c r="J180" s="372">
        <v>4000</v>
      </c>
      <c r="K180" s="370"/>
    </row>
    <row r="181" spans="1:11" ht="16.8" thickBot="1">
      <c r="A181" s="371"/>
      <c r="B181" s="370"/>
      <c r="C181" s="357"/>
      <c r="D181" s="370"/>
      <c r="E181" s="370"/>
      <c r="F181" s="370"/>
      <c r="G181" s="53">
        <v>4000</v>
      </c>
      <c r="H181" s="370"/>
      <c r="I181" s="370"/>
      <c r="J181" s="372"/>
      <c r="K181" s="370"/>
    </row>
    <row r="182" spans="1:11" ht="16.8" thickBot="1">
      <c r="A182" s="366" t="s">
        <v>22</v>
      </c>
      <c r="B182" s="366"/>
      <c r="C182" s="367"/>
      <c r="D182" s="366"/>
      <c r="E182" s="366"/>
      <c r="F182" s="366">
        <v>210</v>
      </c>
      <c r="G182" s="54">
        <v>28200</v>
      </c>
      <c r="H182" s="368"/>
      <c r="I182" s="368"/>
      <c r="J182" s="369">
        <f>SUM(J170:J181)</f>
        <v>24000</v>
      </c>
      <c r="K182" s="362"/>
    </row>
    <row r="183" spans="1:11" ht="17.399999999999999" thickTop="1" thickBot="1">
      <c r="A183" s="366"/>
      <c r="B183" s="366"/>
      <c r="C183" s="367"/>
      <c r="D183" s="366"/>
      <c r="E183" s="366"/>
      <c r="F183" s="366"/>
      <c r="G183" s="55">
        <v>21000</v>
      </c>
      <c r="H183" s="368"/>
      <c r="I183" s="368"/>
      <c r="J183" s="369"/>
      <c r="K183" s="362"/>
    </row>
    <row r="184" spans="1:11" ht="16.8" thickTop="1"/>
    <row r="185" spans="1:11" ht="22.2">
      <c r="A185" s="363" t="s">
        <v>1360</v>
      </c>
      <c r="B185" s="364"/>
      <c r="C185" s="364"/>
      <c r="D185" s="160" t="str">
        <f>IF(A187=0,"",VLOOKUP(A187,[8]參照函數!E$1:F$65536,2,FALSE))</f>
        <v>體能性</v>
      </c>
      <c r="E185" s="126"/>
      <c r="F185" s="160" t="s">
        <v>1</v>
      </c>
      <c r="G185" s="126"/>
      <c r="H185" s="126"/>
      <c r="I185" s="126"/>
      <c r="J185" s="126"/>
      <c r="K185" s="126"/>
    </row>
    <row r="186" spans="1:11">
      <c r="A186" s="107"/>
      <c r="B186" s="108" t="s">
        <v>875</v>
      </c>
      <c r="C186" s="108"/>
      <c r="D186" s="107"/>
      <c r="E186" s="107"/>
      <c r="F186" s="107"/>
      <c r="G186" s="107"/>
      <c r="H186" s="107"/>
      <c r="I186" s="107"/>
      <c r="J186" s="64"/>
      <c r="K186" s="107"/>
    </row>
    <row r="187" spans="1:11" ht="16.8" thickBot="1">
      <c r="A187" s="109" t="s">
        <v>876</v>
      </c>
      <c r="B187" s="164" t="str">
        <f>IF(A187=0,"",VLOOKUP(A187,[8]參照函數!A$1:B$65536,2,FALSE))</f>
        <v>慢速壘球社</v>
      </c>
      <c r="C187" s="107" t="s">
        <v>877</v>
      </c>
      <c r="D187" s="142">
        <v>1</v>
      </c>
      <c r="E187" s="164" t="s">
        <v>878</v>
      </c>
      <c r="F187" s="164"/>
      <c r="G187" s="346" t="s">
        <v>879</v>
      </c>
      <c r="H187" s="346"/>
      <c r="I187" s="346"/>
      <c r="J187" s="64">
        <f>J192</f>
        <v>4000</v>
      </c>
      <c r="K187" s="107" t="s">
        <v>8</v>
      </c>
    </row>
    <row r="188" spans="1:11" ht="16.8" customHeight="1" thickTop="1">
      <c r="A188" s="347" t="s">
        <v>9</v>
      </c>
      <c r="B188" s="349" t="s">
        <v>10</v>
      </c>
      <c r="C188" s="349" t="s">
        <v>880</v>
      </c>
      <c r="D188" s="349" t="s">
        <v>12</v>
      </c>
      <c r="E188" s="350" t="s">
        <v>881</v>
      </c>
      <c r="F188" s="350" t="s">
        <v>882</v>
      </c>
      <c r="G188" s="117" t="s">
        <v>15</v>
      </c>
      <c r="H188" s="351" t="s">
        <v>2036</v>
      </c>
      <c r="I188" s="352"/>
      <c r="J188" s="353"/>
      <c r="K188" s="354" t="s">
        <v>17</v>
      </c>
    </row>
    <row r="189" spans="1:11" ht="16.8" thickBot="1">
      <c r="A189" s="348"/>
      <c r="B189" s="350"/>
      <c r="C189" s="350"/>
      <c r="D189" s="350"/>
      <c r="E189" s="350"/>
      <c r="F189" s="365"/>
      <c r="G189" s="111" t="s">
        <v>18</v>
      </c>
      <c r="H189" s="111" t="s">
        <v>19</v>
      </c>
      <c r="I189" s="111" t="s">
        <v>20</v>
      </c>
      <c r="J189" s="111" t="s">
        <v>21</v>
      </c>
      <c r="K189" s="355"/>
    </row>
    <row r="190" spans="1:11" ht="16.8" customHeight="1" thickBot="1">
      <c r="A190" s="336" t="s">
        <v>1361</v>
      </c>
      <c r="B190" s="321" t="s">
        <v>1362</v>
      </c>
      <c r="C190" s="357" t="s">
        <v>1781</v>
      </c>
      <c r="D190" s="358" t="s">
        <v>1363</v>
      </c>
      <c r="E190" s="360" t="s">
        <v>1364</v>
      </c>
      <c r="F190" s="321">
        <v>30</v>
      </c>
      <c r="G190" s="25">
        <v>10000</v>
      </c>
      <c r="H190" s="343">
        <v>8</v>
      </c>
      <c r="I190" s="345">
        <v>4</v>
      </c>
      <c r="J190" s="342">
        <v>4000</v>
      </c>
      <c r="K190" s="343"/>
    </row>
    <row r="191" spans="1:11" ht="16.8" thickBot="1">
      <c r="A191" s="337"/>
      <c r="B191" s="338"/>
      <c r="C191" s="357"/>
      <c r="D191" s="359"/>
      <c r="E191" s="361"/>
      <c r="F191" s="341"/>
      <c r="G191" s="172">
        <v>5000</v>
      </c>
      <c r="H191" s="343"/>
      <c r="I191" s="345"/>
      <c r="J191" s="342"/>
      <c r="K191" s="344"/>
    </row>
    <row r="192" spans="1:11" ht="16.8" thickBot="1">
      <c r="A192" s="321" t="s">
        <v>22</v>
      </c>
      <c r="B192" s="321"/>
      <c r="C192" s="325"/>
      <c r="D192" s="321"/>
      <c r="E192" s="321"/>
      <c r="F192" s="321">
        <f>SUM(F190:F191)</f>
        <v>30</v>
      </c>
      <c r="G192" s="25">
        <f>G190</f>
        <v>10000</v>
      </c>
      <c r="H192" s="328"/>
      <c r="I192" s="330"/>
      <c r="J192" s="332">
        <f>J190</f>
        <v>4000</v>
      </c>
      <c r="K192" s="334"/>
    </row>
    <row r="193" spans="1:14" ht="16.8" thickBot="1">
      <c r="A193" s="323"/>
      <c r="B193" s="324"/>
      <c r="C193" s="326"/>
      <c r="D193" s="324"/>
      <c r="E193" s="324"/>
      <c r="F193" s="327"/>
      <c r="G193" s="172">
        <f>G191</f>
        <v>5000</v>
      </c>
      <c r="H193" s="329"/>
      <c r="I193" s="331"/>
      <c r="J193" s="333"/>
      <c r="K193" s="335"/>
    </row>
    <row r="194" spans="1:14" ht="16.8" thickTop="1">
      <c r="A194" s="356"/>
      <c r="B194" s="356"/>
      <c r="C194" s="356"/>
      <c r="D194" s="356"/>
      <c r="E194" s="356"/>
      <c r="F194" s="356"/>
      <c r="G194" s="356"/>
      <c r="H194" s="356"/>
      <c r="I194" s="356"/>
      <c r="J194" s="356"/>
      <c r="K194" s="356"/>
    </row>
    <row r="195" spans="1:14">
      <c r="A195" s="107"/>
      <c r="B195" s="107" t="s">
        <v>875</v>
      </c>
      <c r="C195" s="107"/>
      <c r="D195" s="107"/>
      <c r="E195" s="107"/>
      <c r="F195" s="107"/>
      <c r="G195" s="107"/>
      <c r="H195" s="107"/>
      <c r="I195" s="107"/>
      <c r="J195" s="107"/>
      <c r="K195" s="107"/>
    </row>
    <row r="196" spans="1:14" ht="16.8" thickBot="1">
      <c r="A196" s="109" t="s">
        <v>1365</v>
      </c>
      <c r="B196" s="164" t="str">
        <f>IF(A196=0,"",VLOOKUP(A196,[8]參照函數!A$1:B$65536,2,FALSE))</f>
        <v>跆拳道社</v>
      </c>
      <c r="C196" s="107" t="s">
        <v>877</v>
      </c>
      <c r="D196" s="142">
        <v>1</v>
      </c>
      <c r="E196" s="164" t="s">
        <v>878</v>
      </c>
      <c r="F196" s="164"/>
      <c r="G196" s="346" t="s">
        <v>879</v>
      </c>
      <c r="H196" s="346"/>
      <c r="I196" s="346"/>
      <c r="J196" s="64">
        <f>J201</f>
        <v>4000</v>
      </c>
      <c r="K196" s="107" t="s">
        <v>8</v>
      </c>
    </row>
    <row r="197" spans="1:14" ht="16.8" customHeight="1" thickTop="1">
      <c r="A197" s="347" t="s">
        <v>9</v>
      </c>
      <c r="B197" s="349" t="s">
        <v>10</v>
      </c>
      <c r="C197" s="349" t="s">
        <v>880</v>
      </c>
      <c r="D197" s="349" t="s">
        <v>12</v>
      </c>
      <c r="E197" s="350" t="s">
        <v>881</v>
      </c>
      <c r="F197" s="350" t="s">
        <v>882</v>
      </c>
      <c r="G197" s="117" t="s">
        <v>15</v>
      </c>
      <c r="H197" s="351" t="s">
        <v>2036</v>
      </c>
      <c r="I197" s="352"/>
      <c r="J197" s="353"/>
      <c r="K197" s="354" t="s">
        <v>17</v>
      </c>
    </row>
    <row r="198" spans="1:14" ht="16.8" thickBot="1">
      <c r="A198" s="348"/>
      <c r="B198" s="350"/>
      <c r="C198" s="350"/>
      <c r="D198" s="350"/>
      <c r="E198" s="350"/>
      <c r="F198" s="322"/>
      <c r="G198" s="111" t="s">
        <v>18</v>
      </c>
      <c r="H198" s="111" t="s">
        <v>19</v>
      </c>
      <c r="I198" s="111" t="s">
        <v>20</v>
      </c>
      <c r="J198" s="111" t="s">
        <v>21</v>
      </c>
      <c r="K198" s="355"/>
    </row>
    <row r="199" spans="1:14" ht="16.8" thickBot="1">
      <c r="A199" s="336" t="s">
        <v>1366</v>
      </c>
      <c r="B199" s="321" t="s">
        <v>1367</v>
      </c>
      <c r="C199" s="321" t="s">
        <v>1368</v>
      </c>
      <c r="D199" s="321" t="s">
        <v>1369</v>
      </c>
      <c r="E199" s="321" t="s">
        <v>1782</v>
      </c>
      <c r="F199" s="321">
        <v>15</v>
      </c>
      <c r="G199" s="25">
        <v>16500</v>
      </c>
      <c r="H199" s="321">
        <v>8</v>
      </c>
      <c r="I199" s="345">
        <v>4</v>
      </c>
      <c r="J199" s="342">
        <v>4000</v>
      </c>
      <c r="K199" s="343"/>
    </row>
    <row r="200" spans="1:14" ht="16.8" thickBot="1">
      <c r="A200" s="337"/>
      <c r="B200" s="338"/>
      <c r="C200" s="338"/>
      <c r="D200" s="338"/>
      <c r="E200" s="338"/>
      <c r="F200" s="338"/>
      <c r="G200" s="172">
        <v>5000</v>
      </c>
      <c r="H200" s="338"/>
      <c r="I200" s="345"/>
      <c r="J200" s="342"/>
      <c r="K200" s="344"/>
    </row>
    <row r="201" spans="1:14" ht="16.8" thickBot="1">
      <c r="A201" s="321" t="s">
        <v>22</v>
      </c>
      <c r="B201" s="321"/>
      <c r="C201" s="325"/>
      <c r="D201" s="321"/>
      <c r="E201" s="321"/>
      <c r="F201" s="321">
        <f>SUM(F199:F200)</f>
        <v>15</v>
      </c>
      <c r="G201" s="25">
        <f>G199</f>
        <v>16500</v>
      </c>
      <c r="H201" s="328"/>
      <c r="I201" s="330"/>
      <c r="J201" s="332">
        <f>J199</f>
        <v>4000</v>
      </c>
      <c r="K201" s="334"/>
    </row>
    <row r="202" spans="1:14" ht="16.8" thickBot="1">
      <c r="A202" s="323"/>
      <c r="B202" s="324"/>
      <c r="C202" s="326"/>
      <c r="D202" s="324"/>
      <c r="E202" s="324"/>
      <c r="F202" s="327"/>
      <c r="G202" s="172">
        <f>G200</f>
        <v>5000</v>
      </c>
      <c r="H202" s="329"/>
      <c r="I202" s="331"/>
      <c r="J202" s="333"/>
      <c r="K202" s="335"/>
    </row>
    <row r="203" spans="1:14" ht="16.8" thickTop="1">
      <c r="A203" s="173"/>
      <c r="B203" s="173"/>
      <c r="C203" s="173"/>
      <c r="D203" s="173"/>
      <c r="E203" s="173"/>
      <c r="F203" s="173"/>
      <c r="G203" s="173"/>
      <c r="H203" s="173"/>
      <c r="I203" s="173"/>
      <c r="J203" s="173"/>
      <c r="K203" s="173"/>
    </row>
    <row r="204" spans="1:14">
      <c r="A204" s="107"/>
      <c r="B204" s="107" t="s">
        <v>875</v>
      </c>
      <c r="C204" s="107"/>
      <c r="D204" s="107"/>
      <c r="E204" s="107"/>
      <c r="F204" s="107"/>
      <c r="G204" s="107"/>
      <c r="H204" s="107"/>
      <c r="I204" s="107"/>
      <c r="J204" s="107"/>
      <c r="K204" s="107"/>
    </row>
    <row r="205" spans="1:14" ht="16.8" thickBot="1">
      <c r="A205" s="109" t="s">
        <v>1370</v>
      </c>
      <c r="B205" s="164" t="str">
        <f>IF(A205=0,"",VLOOKUP(A205,[8]參照函數!A$1:B$65536,2,FALSE))</f>
        <v>擊劍社</v>
      </c>
      <c r="C205" s="107" t="s">
        <v>877</v>
      </c>
      <c r="D205" s="142">
        <v>3</v>
      </c>
      <c r="E205" s="164" t="s">
        <v>878</v>
      </c>
      <c r="F205" s="164"/>
      <c r="G205" s="346" t="s">
        <v>879</v>
      </c>
      <c r="H205" s="346"/>
      <c r="I205" s="346"/>
      <c r="J205" s="64">
        <f>J214</f>
        <v>18000</v>
      </c>
      <c r="K205" s="107" t="s">
        <v>8</v>
      </c>
    </row>
    <row r="206" spans="1:14" ht="16.8" customHeight="1" thickTop="1">
      <c r="A206" s="347" t="s">
        <v>9</v>
      </c>
      <c r="B206" s="349" t="s">
        <v>10</v>
      </c>
      <c r="C206" s="349" t="s">
        <v>880</v>
      </c>
      <c r="D206" s="349" t="s">
        <v>12</v>
      </c>
      <c r="E206" s="350" t="s">
        <v>881</v>
      </c>
      <c r="F206" s="350" t="s">
        <v>882</v>
      </c>
      <c r="G206" s="117" t="s">
        <v>15</v>
      </c>
      <c r="H206" s="351" t="s">
        <v>2036</v>
      </c>
      <c r="I206" s="352"/>
      <c r="J206" s="353"/>
      <c r="K206" s="354" t="s">
        <v>17</v>
      </c>
      <c r="N206" s="64"/>
    </row>
    <row r="207" spans="1:14" ht="16.8" thickBot="1">
      <c r="A207" s="348"/>
      <c r="B207" s="350"/>
      <c r="C207" s="350"/>
      <c r="D207" s="350"/>
      <c r="E207" s="350"/>
      <c r="F207" s="322"/>
      <c r="G207" s="111" t="s">
        <v>18</v>
      </c>
      <c r="H207" s="111" t="s">
        <v>19</v>
      </c>
      <c r="I207" s="111" t="s">
        <v>20</v>
      </c>
      <c r="J207" s="111" t="s">
        <v>21</v>
      </c>
      <c r="K207" s="355"/>
    </row>
    <row r="208" spans="1:14" ht="16.8" thickBot="1">
      <c r="A208" s="336" t="s">
        <v>1371</v>
      </c>
      <c r="B208" s="321" t="s">
        <v>1372</v>
      </c>
      <c r="C208" s="339" t="s">
        <v>1783</v>
      </c>
      <c r="D208" s="321" t="s">
        <v>1373</v>
      </c>
      <c r="E208" s="321" t="s">
        <v>1784</v>
      </c>
      <c r="F208" s="321">
        <v>15</v>
      </c>
      <c r="G208" s="25">
        <v>10000</v>
      </c>
      <c r="H208" s="343">
        <v>8</v>
      </c>
      <c r="I208" s="345">
        <v>6</v>
      </c>
      <c r="J208" s="342">
        <v>6000</v>
      </c>
      <c r="K208" s="343"/>
    </row>
    <row r="209" spans="1:11" ht="16.8" thickBot="1">
      <c r="A209" s="337"/>
      <c r="B209" s="338"/>
      <c r="C209" s="340"/>
      <c r="D209" s="338"/>
      <c r="E209" s="338"/>
      <c r="F209" s="341"/>
      <c r="G209" s="172">
        <v>8000</v>
      </c>
      <c r="H209" s="343"/>
      <c r="I209" s="345"/>
      <c r="J209" s="342"/>
      <c r="K209" s="344"/>
    </row>
    <row r="210" spans="1:11" ht="16.8" thickBot="1">
      <c r="A210" s="336" t="s">
        <v>1374</v>
      </c>
      <c r="B210" s="321" t="s">
        <v>1375</v>
      </c>
      <c r="C210" s="339" t="s">
        <v>1783</v>
      </c>
      <c r="D210" s="321" t="s">
        <v>1376</v>
      </c>
      <c r="E210" s="321" t="s">
        <v>1784</v>
      </c>
      <c r="F210" s="321">
        <v>18</v>
      </c>
      <c r="G210" s="25">
        <v>9810</v>
      </c>
      <c r="H210" s="321">
        <v>8</v>
      </c>
      <c r="I210" s="321">
        <v>6</v>
      </c>
      <c r="J210" s="342">
        <v>6000</v>
      </c>
      <c r="K210" s="321"/>
    </row>
    <row r="211" spans="1:11" ht="16.8" thickBot="1">
      <c r="A211" s="337"/>
      <c r="B211" s="338"/>
      <c r="C211" s="340"/>
      <c r="D211" s="338"/>
      <c r="E211" s="338"/>
      <c r="F211" s="341"/>
      <c r="G211" s="172">
        <v>6000</v>
      </c>
      <c r="H211" s="338"/>
      <c r="I211" s="338"/>
      <c r="J211" s="342"/>
      <c r="K211" s="322"/>
    </row>
    <row r="212" spans="1:11" ht="16.8" thickBot="1">
      <c r="A212" s="336" t="s">
        <v>1377</v>
      </c>
      <c r="B212" s="321" t="s">
        <v>1378</v>
      </c>
      <c r="C212" s="339" t="s">
        <v>1783</v>
      </c>
      <c r="D212" s="321" t="s">
        <v>1379</v>
      </c>
      <c r="E212" s="321" t="s">
        <v>1784</v>
      </c>
      <c r="F212" s="321">
        <v>15</v>
      </c>
      <c r="G212" s="25">
        <v>10000</v>
      </c>
      <c r="H212" s="321">
        <v>8</v>
      </c>
      <c r="I212" s="321">
        <v>6</v>
      </c>
      <c r="J212" s="342">
        <v>6000</v>
      </c>
      <c r="K212" s="321"/>
    </row>
    <row r="213" spans="1:11" ht="16.8" thickBot="1">
      <c r="A213" s="337"/>
      <c r="B213" s="338"/>
      <c r="C213" s="340"/>
      <c r="D213" s="338"/>
      <c r="E213" s="338"/>
      <c r="F213" s="341"/>
      <c r="G213" s="172">
        <v>8000</v>
      </c>
      <c r="H213" s="338"/>
      <c r="I213" s="338"/>
      <c r="J213" s="342"/>
      <c r="K213" s="322"/>
    </row>
    <row r="214" spans="1:11" ht="16.8" thickBot="1">
      <c r="A214" s="321" t="s">
        <v>22</v>
      </c>
      <c r="B214" s="321"/>
      <c r="C214" s="325"/>
      <c r="D214" s="321"/>
      <c r="E214" s="321"/>
      <c r="F214" s="321">
        <f>SUM(F208:F213)</f>
        <v>48</v>
      </c>
      <c r="G214" s="25">
        <f>G208+G210+G212</f>
        <v>29810</v>
      </c>
      <c r="H214" s="328"/>
      <c r="I214" s="330"/>
      <c r="J214" s="332">
        <f>SUM(J208:J213)</f>
        <v>18000</v>
      </c>
      <c r="K214" s="334"/>
    </row>
    <row r="215" spans="1:11" ht="16.8" thickBot="1">
      <c r="A215" s="323"/>
      <c r="B215" s="324"/>
      <c r="C215" s="326"/>
      <c r="D215" s="324"/>
      <c r="E215" s="324"/>
      <c r="F215" s="327"/>
      <c r="G215" s="172">
        <f>G209+G211+G213</f>
        <v>22000</v>
      </c>
      <c r="H215" s="329"/>
      <c r="I215" s="331"/>
      <c r="J215" s="333"/>
      <c r="K215" s="335"/>
    </row>
    <row r="216" spans="1:11" ht="16.8" thickTop="1">
      <c r="A216" s="173"/>
      <c r="B216" s="173"/>
      <c r="C216" s="173"/>
      <c r="D216" s="173"/>
      <c r="E216" s="173"/>
      <c r="F216" s="173"/>
      <c r="G216" s="173"/>
      <c r="H216" s="173"/>
      <c r="I216" s="173"/>
      <c r="J216" s="173"/>
      <c r="K216" s="173"/>
    </row>
  </sheetData>
  <mergeCells count="746">
    <mergeCell ref="A1:C1"/>
    <mergeCell ref="G3:I3"/>
    <mergeCell ref="A4:A5"/>
    <mergeCell ref="B4:B5"/>
    <mergeCell ref="C4:C5"/>
    <mergeCell ref="D4:D5"/>
    <mergeCell ref="E4:E5"/>
    <mergeCell ref="F4:F5"/>
    <mergeCell ref="H4:J4"/>
    <mergeCell ref="K4:K5"/>
    <mergeCell ref="A6:A7"/>
    <mergeCell ref="B6:B7"/>
    <mergeCell ref="C6:C7"/>
    <mergeCell ref="D6:D7"/>
    <mergeCell ref="E6:E7"/>
    <mergeCell ref="F6:F7"/>
    <mergeCell ref="H6:H7"/>
    <mergeCell ref="I6:I7"/>
    <mergeCell ref="J6:J7"/>
    <mergeCell ref="K8:K9"/>
    <mergeCell ref="K6:K7"/>
    <mergeCell ref="A8:A9"/>
    <mergeCell ref="B8:B9"/>
    <mergeCell ref="C8:C9"/>
    <mergeCell ref="D8:D9"/>
    <mergeCell ref="E8:E9"/>
    <mergeCell ref="F8:F9"/>
    <mergeCell ref="H8:H9"/>
    <mergeCell ref="I8:I9"/>
    <mergeCell ref="J8:J9"/>
    <mergeCell ref="F10:F11"/>
    <mergeCell ref="H10:H11"/>
    <mergeCell ref="I10:I11"/>
    <mergeCell ref="J10:J11"/>
    <mergeCell ref="A16:A17"/>
    <mergeCell ref="B16:B17"/>
    <mergeCell ref="C16:C17"/>
    <mergeCell ref="D16:D17"/>
    <mergeCell ref="E16:E17"/>
    <mergeCell ref="F16:F17"/>
    <mergeCell ref="A10:A11"/>
    <mergeCell ref="B10:B11"/>
    <mergeCell ref="C10:C11"/>
    <mergeCell ref="D10:D11"/>
    <mergeCell ref="E10:E11"/>
    <mergeCell ref="A13:C13"/>
    <mergeCell ref="A18:A19"/>
    <mergeCell ref="B18:B19"/>
    <mergeCell ref="C18:C19"/>
    <mergeCell ref="D18:D19"/>
    <mergeCell ref="E18:E19"/>
    <mergeCell ref="F18:F19"/>
    <mergeCell ref="H18:H19"/>
    <mergeCell ref="I18:I19"/>
    <mergeCell ref="J18:J19"/>
    <mergeCell ref="K18:K19"/>
    <mergeCell ref="K10:K11"/>
    <mergeCell ref="K16:K17"/>
    <mergeCell ref="H20:H21"/>
    <mergeCell ref="I20:I21"/>
    <mergeCell ref="J20:J21"/>
    <mergeCell ref="K20:K21"/>
    <mergeCell ref="G15:I15"/>
    <mergeCell ref="H16:J16"/>
    <mergeCell ref="F20:F21"/>
    <mergeCell ref="A23:C23"/>
    <mergeCell ref="G25:I25"/>
    <mergeCell ref="A26:A27"/>
    <mergeCell ref="B26:B27"/>
    <mergeCell ref="C26:C27"/>
    <mergeCell ref="D26:D27"/>
    <mergeCell ref="E26:E27"/>
    <mergeCell ref="F26:F27"/>
    <mergeCell ref="H26:J26"/>
    <mergeCell ref="A20:A21"/>
    <mergeCell ref="B20:B21"/>
    <mergeCell ref="C20:C21"/>
    <mergeCell ref="D20:D21"/>
    <mergeCell ref="E20:E21"/>
    <mergeCell ref="K26:K27"/>
    <mergeCell ref="A28:A29"/>
    <mergeCell ref="B28:B29"/>
    <mergeCell ref="C28:C29"/>
    <mergeCell ref="D28:D29"/>
    <mergeCell ref="E28:E29"/>
    <mergeCell ref="F28:F29"/>
    <mergeCell ref="H28:H29"/>
    <mergeCell ref="I28:I29"/>
    <mergeCell ref="J28:J29"/>
    <mergeCell ref="K28:K29"/>
    <mergeCell ref="K32:K33"/>
    <mergeCell ref="A32:A33"/>
    <mergeCell ref="B32:B33"/>
    <mergeCell ref="C32:C33"/>
    <mergeCell ref="D32:D33"/>
    <mergeCell ref="E32:E33"/>
    <mergeCell ref="F30:F31"/>
    <mergeCell ref="H30:H31"/>
    <mergeCell ref="I30:I31"/>
    <mergeCell ref="J30:J31"/>
    <mergeCell ref="K30:K31"/>
    <mergeCell ref="A30:A31"/>
    <mergeCell ref="B30:B31"/>
    <mergeCell ref="C30:C31"/>
    <mergeCell ref="D30:D31"/>
    <mergeCell ref="E30:E31"/>
    <mergeCell ref="G36:I36"/>
    <mergeCell ref="A37:A38"/>
    <mergeCell ref="B37:B38"/>
    <mergeCell ref="C37:C38"/>
    <mergeCell ref="D37:D38"/>
    <mergeCell ref="E37:E38"/>
    <mergeCell ref="F37:F38"/>
    <mergeCell ref="H37:J37"/>
    <mergeCell ref="F32:F33"/>
    <mergeCell ref="H32:H33"/>
    <mergeCell ref="I32:I33"/>
    <mergeCell ref="J32:J33"/>
    <mergeCell ref="K37:K38"/>
    <mergeCell ref="A39:A40"/>
    <mergeCell ref="B39:B40"/>
    <mergeCell ref="C39:C40"/>
    <mergeCell ref="D39:D40"/>
    <mergeCell ref="E39:E40"/>
    <mergeCell ref="F39:F40"/>
    <mergeCell ref="H39:H40"/>
    <mergeCell ref="I39:I40"/>
    <mergeCell ref="J39:J40"/>
    <mergeCell ref="K39:K40"/>
    <mergeCell ref="F41:F42"/>
    <mergeCell ref="H41:H42"/>
    <mergeCell ref="I41:I42"/>
    <mergeCell ref="J41:J42"/>
    <mergeCell ref="K41:K42"/>
    <mergeCell ref="A41:A42"/>
    <mergeCell ref="B41:B42"/>
    <mergeCell ref="C41:C42"/>
    <mergeCell ref="D41:D42"/>
    <mergeCell ref="E41:E42"/>
    <mergeCell ref="F43:F44"/>
    <mergeCell ref="H43:H44"/>
    <mergeCell ref="I43:I44"/>
    <mergeCell ref="J43:J44"/>
    <mergeCell ref="K43:K44"/>
    <mergeCell ref="A43:A44"/>
    <mergeCell ref="B43:B44"/>
    <mergeCell ref="C43:C44"/>
    <mergeCell ref="D43:D44"/>
    <mergeCell ref="E43:E44"/>
    <mergeCell ref="F45:F46"/>
    <mergeCell ref="H45:H46"/>
    <mergeCell ref="I45:I46"/>
    <mergeCell ref="J45:J46"/>
    <mergeCell ref="K45:K46"/>
    <mergeCell ref="A45:A46"/>
    <mergeCell ref="B45:B46"/>
    <mergeCell ref="C45:C46"/>
    <mergeCell ref="D45:D46"/>
    <mergeCell ref="E45:E46"/>
    <mergeCell ref="F47:F48"/>
    <mergeCell ref="H47:H48"/>
    <mergeCell ref="I47:I48"/>
    <mergeCell ref="J47:J48"/>
    <mergeCell ref="K47:K48"/>
    <mergeCell ref="A47:A48"/>
    <mergeCell ref="B47:B48"/>
    <mergeCell ref="C47:C48"/>
    <mergeCell ref="D47:D48"/>
    <mergeCell ref="E47:E48"/>
    <mergeCell ref="F49:F50"/>
    <mergeCell ref="H49:H50"/>
    <mergeCell ref="I49:I50"/>
    <mergeCell ref="J49:J50"/>
    <mergeCell ref="K49:K50"/>
    <mergeCell ref="A49:A50"/>
    <mergeCell ref="B49:B50"/>
    <mergeCell ref="C49:C50"/>
    <mergeCell ref="D49:D50"/>
    <mergeCell ref="E49:E50"/>
    <mergeCell ref="A52:C52"/>
    <mergeCell ref="G54:I54"/>
    <mergeCell ref="A55:A56"/>
    <mergeCell ref="B55:B56"/>
    <mergeCell ref="C55:C56"/>
    <mergeCell ref="D55:D56"/>
    <mergeCell ref="E55:E56"/>
    <mergeCell ref="F55:F56"/>
    <mergeCell ref="H55:J55"/>
    <mergeCell ref="K55:K56"/>
    <mergeCell ref="A57:A58"/>
    <mergeCell ref="B57:B58"/>
    <mergeCell ref="C57:C58"/>
    <mergeCell ref="D57:D58"/>
    <mergeCell ref="E57:E58"/>
    <mergeCell ref="F57:F58"/>
    <mergeCell ref="H57:H58"/>
    <mergeCell ref="I57:I58"/>
    <mergeCell ref="J57:J58"/>
    <mergeCell ref="K57:K58"/>
    <mergeCell ref="F59:F60"/>
    <mergeCell ref="H59:H60"/>
    <mergeCell ref="I59:I60"/>
    <mergeCell ref="J59:J60"/>
    <mergeCell ref="K59:K60"/>
    <mergeCell ref="A59:A60"/>
    <mergeCell ref="B59:B60"/>
    <mergeCell ref="C59:C60"/>
    <mergeCell ref="D59:D60"/>
    <mergeCell ref="E59:E60"/>
    <mergeCell ref="A70:C70"/>
    <mergeCell ref="G72:I72"/>
    <mergeCell ref="A73:A74"/>
    <mergeCell ref="B73:B74"/>
    <mergeCell ref="C73:C74"/>
    <mergeCell ref="D73:D74"/>
    <mergeCell ref="E73:E74"/>
    <mergeCell ref="F73:F74"/>
    <mergeCell ref="H73:J73"/>
    <mergeCell ref="K73:K74"/>
    <mergeCell ref="A75:A76"/>
    <mergeCell ref="B75:B76"/>
    <mergeCell ref="C75:C76"/>
    <mergeCell ref="D75:D76"/>
    <mergeCell ref="E75:E76"/>
    <mergeCell ref="F75:F76"/>
    <mergeCell ref="H75:H76"/>
    <mergeCell ref="I75:I76"/>
    <mergeCell ref="J75:J76"/>
    <mergeCell ref="K75:K76"/>
    <mergeCell ref="F77:F78"/>
    <mergeCell ref="H77:H78"/>
    <mergeCell ref="I77:I78"/>
    <mergeCell ref="J77:J78"/>
    <mergeCell ref="K77:K78"/>
    <mergeCell ref="A77:A78"/>
    <mergeCell ref="B77:B78"/>
    <mergeCell ref="C77:C78"/>
    <mergeCell ref="D77:D78"/>
    <mergeCell ref="E77:E78"/>
    <mergeCell ref="A79:K79"/>
    <mergeCell ref="G81:I81"/>
    <mergeCell ref="A82:A83"/>
    <mergeCell ref="B82:B83"/>
    <mergeCell ref="C82:C83"/>
    <mergeCell ref="D82:D83"/>
    <mergeCell ref="E82:E83"/>
    <mergeCell ref="F82:F83"/>
    <mergeCell ref="H82:J82"/>
    <mergeCell ref="K82:K83"/>
    <mergeCell ref="F84:F85"/>
    <mergeCell ref="H84:H85"/>
    <mergeCell ref="I84:I85"/>
    <mergeCell ref="J84:J85"/>
    <mergeCell ref="K84:K85"/>
    <mergeCell ref="A84:A85"/>
    <mergeCell ref="B84:B85"/>
    <mergeCell ref="C84:C85"/>
    <mergeCell ref="D84:D85"/>
    <mergeCell ref="E84:E85"/>
    <mergeCell ref="F86:F87"/>
    <mergeCell ref="H86:H87"/>
    <mergeCell ref="I86:I87"/>
    <mergeCell ref="J86:J87"/>
    <mergeCell ref="K86:K87"/>
    <mergeCell ref="A86:A87"/>
    <mergeCell ref="B86:B87"/>
    <mergeCell ref="C86:C87"/>
    <mergeCell ref="D86:D87"/>
    <mergeCell ref="E86:E87"/>
    <mergeCell ref="F88:F89"/>
    <mergeCell ref="H88:H89"/>
    <mergeCell ref="I88:I89"/>
    <mergeCell ref="J88:J89"/>
    <mergeCell ref="K88:K89"/>
    <mergeCell ref="A88:A89"/>
    <mergeCell ref="B88:B89"/>
    <mergeCell ref="C88:C89"/>
    <mergeCell ref="D88:D89"/>
    <mergeCell ref="E88:E89"/>
    <mergeCell ref="F90:F91"/>
    <mergeCell ref="H90:H91"/>
    <mergeCell ref="I90:I91"/>
    <mergeCell ref="J90:J91"/>
    <mergeCell ref="K90:K91"/>
    <mergeCell ref="A90:A91"/>
    <mergeCell ref="B90:B91"/>
    <mergeCell ref="C90:C91"/>
    <mergeCell ref="D90:D91"/>
    <mergeCell ref="E90:E91"/>
    <mergeCell ref="A92:K92"/>
    <mergeCell ref="G94:I94"/>
    <mergeCell ref="A95:A96"/>
    <mergeCell ref="B95:B96"/>
    <mergeCell ref="C95:C96"/>
    <mergeCell ref="D95:D96"/>
    <mergeCell ref="E95:E96"/>
    <mergeCell ref="F95:F96"/>
    <mergeCell ref="H95:J95"/>
    <mergeCell ref="K95:K96"/>
    <mergeCell ref="F97:F98"/>
    <mergeCell ref="H97:H98"/>
    <mergeCell ref="I97:I98"/>
    <mergeCell ref="J97:J98"/>
    <mergeCell ref="K97:K98"/>
    <mergeCell ref="A97:A98"/>
    <mergeCell ref="B97:B98"/>
    <mergeCell ref="C97:C98"/>
    <mergeCell ref="D97:D98"/>
    <mergeCell ref="E97:E98"/>
    <mergeCell ref="F99:F100"/>
    <mergeCell ref="H99:H100"/>
    <mergeCell ref="I99:I100"/>
    <mergeCell ref="J99:J100"/>
    <mergeCell ref="K99:K100"/>
    <mergeCell ref="A99:A100"/>
    <mergeCell ref="B99:B100"/>
    <mergeCell ref="C99:C100"/>
    <mergeCell ref="D99:D100"/>
    <mergeCell ref="E99:E100"/>
    <mergeCell ref="A101:K101"/>
    <mergeCell ref="G103:I103"/>
    <mergeCell ref="A104:A105"/>
    <mergeCell ref="B104:B105"/>
    <mergeCell ref="C104:C105"/>
    <mergeCell ref="D104:D105"/>
    <mergeCell ref="E104:E105"/>
    <mergeCell ref="F104:F105"/>
    <mergeCell ref="H104:J104"/>
    <mergeCell ref="K104:K105"/>
    <mergeCell ref="F106:F107"/>
    <mergeCell ref="H106:H107"/>
    <mergeCell ref="I106:I107"/>
    <mergeCell ref="J106:J107"/>
    <mergeCell ref="K106:K107"/>
    <mergeCell ref="A106:A107"/>
    <mergeCell ref="B106:B107"/>
    <mergeCell ref="C106:C107"/>
    <mergeCell ref="D106:D107"/>
    <mergeCell ref="E106:E107"/>
    <mergeCell ref="F108:F109"/>
    <mergeCell ref="H108:H109"/>
    <mergeCell ref="I108:I109"/>
    <mergeCell ref="J108:J109"/>
    <mergeCell ref="K108:K109"/>
    <mergeCell ref="A108:A109"/>
    <mergeCell ref="B108:B109"/>
    <mergeCell ref="C108:C109"/>
    <mergeCell ref="D108:D109"/>
    <mergeCell ref="E108:E109"/>
    <mergeCell ref="A110:K110"/>
    <mergeCell ref="G112:I112"/>
    <mergeCell ref="A113:A114"/>
    <mergeCell ref="B113:B114"/>
    <mergeCell ref="C113:C114"/>
    <mergeCell ref="D113:D114"/>
    <mergeCell ref="E113:E114"/>
    <mergeCell ref="F113:F114"/>
    <mergeCell ref="H113:J113"/>
    <mergeCell ref="K113:K114"/>
    <mergeCell ref="F115:F116"/>
    <mergeCell ref="H115:H116"/>
    <mergeCell ref="I115:I116"/>
    <mergeCell ref="J115:J116"/>
    <mergeCell ref="K115:K116"/>
    <mergeCell ref="A115:A116"/>
    <mergeCell ref="B115:B116"/>
    <mergeCell ref="C115:C116"/>
    <mergeCell ref="D115:D116"/>
    <mergeCell ref="E115:E116"/>
    <mergeCell ref="F117:F118"/>
    <mergeCell ref="H117:H118"/>
    <mergeCell ref="I117:I118"/>
    <mergeCell ref="J117:J118"/>
    <mergeCell ref="K117:K118"/>
    <mergeCell ref="A117:A118"/>
    <mergeCell ref="B117:B118"/>
    <mergeCell ref="C117:C118"/>
    <mergeCell ref="D117:D118"/>
    <mergeCell ref="E117:E118"/>
    <mergeCell ref="A120:C120"/>
    <mergeCell ref="G122:I122"/>
    <mergeCell ref="A123:A124"/>
    <mergeCell ref="B123:B124"/>
    <mergeCell ref="C123:C124"/>
    <mergeCell ref="D123:D124"/>
    <mergeCell ref="E123:E124"/>
    <mergeCell ref="F123:F124"/>
    <mergeCell ref="H123:J123"/>
    <mergeCell ref="K123:K124"/>
    <mergeCell ref="A125:A126"/>
    <mergeCell ref="B125:B126"/>
    <mergeCell ref="C125:C126"/>
    <mergeCell ref="D125:D126"/>
    <mergeCell ref="E125:E126"/>
    <mergeCell ref="F125:F126"/>
    <mergeCell ref="H125:H126"/>
    <mergeCell ref="I125:I126"/>
    <mergeCell ref="J125:J126"/>
    <mergeCell ref="K125:K126"/>
    <mergeCell ref="K129:K130"/>
    <mergeCell ref="A129:A130"/>
    <mergeCell ref="B129:B130"/>
    <mergeCell ref="C129:C130"/>
    <mergeCell ref="D129:D130"/>
    <mergeCell ref="E129:E130"/>
    <mergeCell ref="F127:F128"/>
    <mergeCell ref="H127:H128"/>
    <mergeCell ref="I127:I128"/>
    <mergeCell ref="J127:J128"/>
    <mergeCell ref="K127:K128"/>
    <mergeCell ref="A127:A128"/>
    <mergeCell ref="B127:B128"/>
    <mergeCell ref="C127:C128"/>
    <mergeCell ref="D127:D128"/>
    <mergeCell ref="E127:E128"/>
    <mergeCell ref="A131:A132"/>
    <mergeCell ref="B131:B132"/>
    <mergeCell ref="C131:C132"/>
    <mergeCell ref="D131:D132"/>
    <mergeCell ref="E131:E132"/>
    <mergeCell ref="F129:F130"/>
    <mergeCell ref="H129:H130"/>
    <mergeCell ref="I129:I130"/>
    <mergeCell ref="J129:J130"/>
    <mergeCell ref="B136:B137"/>
    <mergeCell ref="C136:C137"/>
    <mergeCell ref="D136:D137"/>
    <mergeCell ref="E136:E137"/>
    <mergeCell ref="F136:F137"/>
    <mergeCell ref="H136:J136"/>
    <mergeCell ref="K136:K137"/>
    <mergeCell ref="F131:F132"/>
    <mergeCell ref="H131:H132"/>
    <mergeCell ref="I131:I132"/>
    <mergeCell ref="J131:J132"/>
    <mergeCell ref="K131:K132"/>
    <mergeCell ref="K63:K64"/>
    <mergeCell ref="F140:F141"/>
    <mergeCell ref="H140:H141"/>
    <mergeCell ref="I140:I141"/>
    <mergeCell ref="J140:J141"/>
    <mergeCell ref="K140:K141"/>
    <mergeCell ref="A140:A141"/>
    <mergeCell ref="B140:B141"/>
    <mergeCell ref="C140:C141"/>
    <mergeCell ref="D140:D141"/>
    <mergeCell ref="E140:E141"/>
    <mergeCell ref="F138:F139"/>
    <mergeCell ref="H138:H139"/>
    <mergeCell ref="I138:I139"/>
    <mergeCell ref="J138:J139"/>
    <mergeCell ref="K138:K139"/>
    <mergeCell ref="A138:A139"/>
    <mergeCell ref="B138:B139"/>
    <mergeCell ref="C138:C139"/>
    <mergeCell ref="D138:D139"/>
    <mergeCell ref="E138:E139"/>
    <mergeCell ref="A133:K133"/>
    <mergeCell ref="G135:I135"/>
    <mergeCell ref="A136:A137"/>
    <mergeCell ref="I65:I66"/>
    <mergeCell ref="J65:J66"/>
    <mergeCell ref="G62:I62"/>
    <mergeCell ref="A63:A64"/>
    <mergeCell ref="B63:B64"/>
    <mergeCell ref="C63:C64"/>
    <mergeCell ref="D63:D64"/>
    <mergeCell ref="E63:E64"/>
    <mergeCell ref="F63:F64"/>
    <mergeCell ref="H63:J63"/>
    <mergeCell ref="C148:C149"/>
    <mergeCell ref="D148:D149"/>
    <mergeCell ref="E148:E149"/>
    <mergeCell ref="F148:F149"/>
    <mergeCell ref="H148:J148"/>
    <mergeCell ref="K148:K149"/>
    <mergeCell ref="K65:K66"/>
    <mergeCell ref="A67:A68"/>
    <mergeCell ref="B67:B68"/>
    <mergeCell ref="C67:C68"/>
    <mergeCell ref="D67:D68"/>
    <mergeCell ref="E67:E68"/>
    <mergeCell ref="F67:F68"/>
    <mergeCell ref="H67:H68"/>
    <mergeCell ref="I67:I68"/>
    <mergeCell ref="J67:J68"/>
    <mergeCell ref="K67:K68"/>
    <mergeCell ref="A65:A66"/>
    <mergeCell ref="B65:B66"/>
    <mergeCell ref="C65:C66"/>
    <mergeCell ref="D65:D66"/>
    <mergeCell ref="E65:E66"/>
    <mergeCell ref="F65:F66"/>
    <mergeCell ref="H65:H66"/>
    <mergeCell ref="K150:K151"/>
    <mergeCell ref="A145:C145"/>
    <mergeCell ref="A152:A153"/>
    <mergeCell ref="B152:B153"/>
    <mergeCell ref="C152:C153"/>
    <mergeCell ref="D152:D153"/>
    <mergeCell ref="E152:E153"/>
    <mergeCell ref="F152:F153"/>
    <mergeCell ref="H152:H153"/>
    <mergeCell ref="I152:I153"/>
    <mergeCell ref="J152:J153"/>
    <mergeCell ref="K152:K153"/>
    <mergeCell ref="A150:A151"/>
    <mergeCell ref="B150:B151"/>
    <mergeCell ref="C150:C151"/>
    <mergeCell ref="D150:D151"/>
    <mergeCell ref="E150:E151"/>
    <mergeCell ref="F150:F151"/>
    <mergeCell ref="H150:H151"/>
    <mergeCell ref="I150:I151"/>
    <mergeCell ref="J150:J151"/>
    <mergeCell ref="G147:I147"/>
    <mergeCell ref="A148:A149"/>
    <mergeCell ref="B148:B149"/>
    <mergeCell ref="A155:C155"/>
    <mergeCell ref="G157:I157"/>
    <mergeCell ref="A158:A159"/>
    <mergeCell ref="B158:B159"/>
    <mergeCell ref="C158:C159"/>
    <mergeCell ref="D158:D159"/>
    <mergeCell ref="E158:E159"/>
    <mergeCell ref="F158:F159"/>
    <mergeCell ref="H158:J158"/>
    <mergeCell ref="K158:K159"/>
    <mergeCell ref="K160:K161"/>
    <mergeCell ref="A162:A163"/>
    <mergeCell ref="B162:B163"/>
    <mergeCell ref="C162:C163"/>
    <mergeCell ref="D162:D163"/>
    <mergeCell ref="E162:E163"/>
    <mergeCell ref="F162:F163"/>
    <mergeCell ref="H162:H163"/>
    <mergeCell ref="I162:I163"/>
    <mergeCell ref="J162:J163"/>
    <mergeCell ref="K162:K163"/>
    <mergeCell ref="A160:A161"/>
    <mergeCell ref="B160:B161"/>
    <mergeCell ref="C160:C161"/>
    <mergeCell ref="D160:D161"/>
    <mergeCell ref="E160:E161"/>
    <mergeCell ref="F160:F161"/>
    <mergeCell ref="H160:H161"/>
    <mergeCell ref="I160:I161"/>
    <mergeCell ref="J160:J161"/>
    <mergeCell ref="K164:K165"/>
    <mergeCell ref="G167:I167"/>
    <mergeCell ref="A168:A169"/>
    <mergeCell ref="B168:B169"/>
    <mergeCell ref="C168:C169"/>
    <mergeCell ref="D168:D169"/>
    <mergeCell ref="E168:E169"/>
    <mergeCell ref="F168:F169"/>
    <mergeCell ref="H168:J168"/>
    <mergeCell ref="K168:K169"/>
    <mergeCell ref="A164:A165"/>
    <mergeCell ref="B164:B165"/>
    <mergeCell ref="C164:C165"/>
    <mergeCell ref="D164:D165"/>
    <mergeCell ref="E164:E165"/>
    <mergeCell ref="F164:F165"/>
    <mergeCell ref="H164:H165"/>
    <mergeCell ref="I164:I165"/>
    <mergeCell ref="J164:J165"/>
    <mergeCell ref="K170:K171"/>
    <mergeCell ref="A172:A173"/>
    <mergeCell ref="B172:B173"/>
    <mergeCell ref="C172:C173"/>
    <mergeCell ref="D172:D173"/>
    <mergeCell ref="E172:E173"/>
    <mergeCell ref="F172:F173"/>
    <mergeCell ref="H172:H173"/>
    <mergeCell ref="I172:I173"/>
    <mergeCell ref="J172:J173"/>
    <mergeCell ref="K172:K173"/>
    <mergeCell ref="A170:A171"/>
    <mergeCell ref="B170:B171"/>
    <mergeCell ref="C170:C171"/>
    <mergeCell ref="D170:D171"/>
    <mergeCell ref="E170:E171"/>
    <mergeCell ref="F170:F171"/>
    <mergeCell ref="H170:H171"/>
    <mergeCell ref="I170:I171"/>
    <mergeCell ref="J170:J171"/>
    <mergeCell ref="K174:K175"/>
    <mergeCell ref="A176:A177"/>
    <mergeCell ref="B176:B177"/>
    <mergeCell ref="C176:C177"/>
    <mergeCell ref="D176:D177"/>
    <mergeCell ref="E176:E177"/>
    <mergeCell ref="F176:F177"/>
    <mergeCell ref="H176:H177"/>
    <mergeCell ref="I176:I177"/>
    <mergeCell ref="J176:J177"/>
    <mergeCell ref="K176:K177"/>
    <mergeCell ref="A174:A175"/>
    <mergeCell ref="B174:B175"/>
    <mergeCell ref="C174:C175"/>
    <mergeCell ref="D174:D175"/>
    <mergeCell ref="E174:E175"/>
    <mergeCell ref="F174:F175"/>
    <mergeCell ref="H174:H175"/>
    <mergeCell ref="I174:I175"/>
    <mergeCell ref="J174:J175"/>
    <mergeCell ref="K178:K179"/>
    <mergeCell ref="A180:A181"/>
    <mergeCell ref="B180:B181"/>
    <mergeCell ref="C180:C181"/>
    <mergeCell ref="D180:D181"/>
    <mergeCell ref="E180:E181"/>
    <mergeCell ref="F180:F181"/>
    <mergeCell ref="H180:H181"/>
    <mergeCell ref="I180:I181"/>
    <mergeCell ref="J180:J181"/>
    <mergeCell ref="K180:K181"/>
    <mergeCell ref="A178:A179"/>
    <mergeCell ref="B178:B179"/>
    <mergeCell ref="C178:C179"/>
    <mergeCell ref="D178:D179"/>
    <mergeCell ref="E178:E179"/>
    <mergeCell ref="F178:F179"/>
    <mergeCell ref="H178:H179"/>
    <mergeCell ref="I178:I179"/>
    <mergeCell ref="J178:J179"/>
    <mergeCell ref="K182:K183"/>
    <mergeCell ref="A185:C185"/>
    <mergeCell ref="G187:I187"/>
    <mergeCell ref="A188:A189"/>
    <mergeCell ref="B188:B189"/>
    <mergeCell ref="C188:C189"/>
    <mergeCell ref="D188:D189"/>
    <mergeCell ref="E188:E189"/>
    <mergeCell ref="F188:F189"/>
    <mergeCell ref="H188:J188"/>
    <mergeCell ref="K188:K189"/>
    <mergeCell ref="A182:A183"/>
    <mergeCell ref="B182:B183"/>
    <mergeCell ref="C182:C183"/>
    <mergeCell ref="D182:D183"/>
    <mergeCell ref="E182:E183"/>
    <mergeCell ref="F182:F183"/>
    <mergeCell ref="H182:H183"/>
    <mergeCell ref="I182:I183"/>
    <mergeCell ref="J182:J183"/>
    <mergeCell ref="K190:K191"/>
    <mergeCell ref="A192:A193"/>
    <mergeCell ref="B192:B193"/>
    <mergeCell ref="C192:C193"/>
    <mergeCell ref="D192:D193"/>
    <mergeCell ref="E192:E193"/>
    <mergeCell ref="F192:F193"/>
    <mergeCell ref="H192:H193"/>
    <mergeCell ref="I192:I193"/>
    <mergeCell ref="J192:J193"/>
    <mergeCell ref="K192:K193"/>
    <mergeCell ref="A190:A191"/>
    <mergeCell ref="B190:B191"/>
    <mergeCell ref="C190:C191"/>
    <mergeCell ref="D190:D191"/>
    <mergeCell ref="E190:E191"/>
    <mergeCell ref="F190:F191"/>
    <mergeCell ref="H190:H191"/>
    <mergeCell ref="I190:I191"/>
    <mergeCell ref="J190:J191"/>
    <mergeCell ref="A194:K194"/>
    <mergeCell ref="G196:I196"/>
    <mergeCell ref="A197:A198"/>
    <mergeCell ref="B197:B198"/>
    <mergeCell ref="C197:C198"/>
    <mergeCell ref="D197:D198"/>
    <mergeCell ref="E197:E198"/>
    <mergeCell ref="F197:F198"/>
    <mergeCell ref="H197:J197"/>
    <mergeCell ref="K197:K198"/>
    <mergeCell ref="K199:K200"/>
    <mergeCell ref="A201:A202"/>
    <mergeCell ref="B201:B202"/>
    <mergeCell ref="C201:C202"/>
    <mergeCell ref="D201:D202"/>
    <mergeCell ref="E201:E202"/>
    <mergeCell ref="F201:F202"/>
    <mergeCell ref="H201:H202"/>
    <mergeCell ref="I201:I202"/>
    <mergeCell ref="J201:J202"/>
    <mergeCell ref="K201:K202"/>
    <mergeCell ref="A199:A200"/>
    <mergeCell ref="B199:B200"/>
    <mergeCell ref="C199:C200"/>
    <mergeCell ref="D199:D200"/>
    <mergeCell ref="E199:E200"/>
    <mergeCell ref="F199:F200"/>
    <mergeCell ref="H199:H200"/>
    <mergeCell ref="I199:I200"/>
    <mergeCell ref="J199:J200"/>
    <mergeCell ref="G205:I205"/>
    <mergeCell ref="A206:A207"/>
    <mergeCell ref="B206:B207"/>
    <mergeCell ref="C206:C207"/>
    <mergeCell ref="D206:D207"/>
    <mergeCell ref="E206:E207"/>
    <mergeCell ref="F206:F207"/>
    <mergeCell ref="H206:J206"/>
    <mergeCell ref="K206:K207"/>
    <mergeCell ref="K208:K209"/>
    <mergeCell ref="A210:A211"/>
    <mergeCell ref="B210:B211"/>
    <mergeCell ref="C210:C211"/>
    <mergeCell ref="D210:D211"/>
    <mergeCell ref="E210:E211"/>
    <mergeCell ref="F210:F211"/>
    <mergeCell ref="H210:H211"/>
    <mergeCell ref="I210:I211"/>
    <mergeCell ref="J210:J211"/>
    <mergeCell ref="K210:K211"/>
    <mergeCell ref="A208:A209"/>
    <mergeCell ref="B208:B209"/>
    <mergeCell ref="C208:C209"/>
    <mergeCell ref="D208:D209"/>
    <mergeCell ref="E208:E209"/>
    <mergeCell ref="F208:F209"/>
    <mergeCell ref="H208:H209"/>
    <mergeCell ref="I208:I209"/>
    <mergeCell ref="J208:J209"/>
    <mergeCell ref="K212:K213"/>
    <mergeCell ref="A214:A215"/>
    <mergeCell ref="B214:B215"/>
    <mergeCell ref="C214:C215"/>
    <mergeCell ref="D214:D215"/>
    <mergeCell ref="E214:E215"/>
    <mergeCell ref="F214:F215"/>
    <mergeCell ref="H214:H215"/>
    <mergeCell ref="I214:I215"/>
    <mergeCell ref="J214:J215"/>
    <mergeCell ref="K214:K215"/>
    <mergeCell ref="A212:A213"/>
    <mergeCell ref="B212:B213"/>
    <mergeCell ref="C212:C213"/>
    <mergeCell ref="D212:D213"/>
    <mergeCell ref="E212:E213"/>
    <mergeCell ref="F212:F213"/>
    <mergeCell ref="H212:H213"/>
    <mergeCell ref="I212:I213"/>
    <mergeCell ref="J212:J213"/>
  </mergeCells>
  <phoneticPr fontId="12" type="noConversion"/>
  <dataValidations count="3">
    <dataValidation type="whole" operator="lessThanOrEqual" allowBlank="1" showInputMessage="1" showErrorMessage="1" errorTitle="錯誤喔!" error="需不大於社團自籌金額" sqref="G7 G9 G19 G58 G76 G139 G126 G128 G130 G66 G151 G191 G200 G209 G211 G213">
      <formula1>G6</formula1>
    </dataValidation>
    <dataValidation type="list" allowBlank="1" showInputMessage="1" showErrorMessage="1" sqref="D3 D15 D54 D72 D122 D135 D62 D147 D187">
      <formula1>"1,2,3,4,5,6"</formula1>
    </dataValidation>
    <dataValidation type="whole" operator="lessThanOrEqual" allowBlank="1" showInputMessage="1" showErrorMessage="1" error="需不大於申請金額,比大偉笨~" sqref="J75:J76 J18:J19 J57:J58 J125:J130 J65:J66 J190:J191">
      <formula1>G19</formula1>
    </dataValidation>
  </dataValidations>
  <pageMargins left="0.7" right="0.7" top="0.75" bottom="0.75" header="0.3" footer="0.3"/>
  <pageSetup paperSize="9" scale="7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44"/>
  <sheetViews>
    <sheetView topLeftCell="A103" zoomScale="85" zoomScaleNormal="85" workbookViewId="0">
      <selection activeCell="H106" sqref="H106:J106"/>
    </sheetView>
  </sheetViews>
  <sheetFormatPr defaultRowHeight="16.2"/>
  <cols>
    <col min="1" max="1" width="16.44140625" customWidth="1"/>
    <col min="2" max="2" width="29.5546875" customWidth="1"/>
    <col min="3" max="3" width="22.6640625" bestFit="1" customWidth="1"/>
    <col min="4" max="4" width="23.77734375" customWidth="1"/>
    <col min="5" max="5" width="42.33203125" customWidth="1"/>
    <col min="7" max="7" width="10.44140625" customWidth="1"/>
    <col min="8" max="8" width="7.6640625" customWidth="1"/>
    <col min="9" max="9" width="7.21875" customWidth="1"/>
    <col min="10" max="10" width="11.21875" customWidth="1"/>
    <col min="11" max="11" width="6.44140625" customWidth="1"/>
  </cols>
  <sheetData>
    <row r="1" spans="1:11" ht="22.2">
      <c r="A1" s="363" t="s">
        <v>938</v>
      </c>
      <c r="B1" s="364"/>
      <c r="C1" s="364"/>
      <c r="D1" s="160" t="str">
        <f>IF(A3=0,"",VLOOKUP(A3,[9]參照函數!E$1:F$65536,2,FALSE))</f>
        <v>服務性</v>
      </c>
      <c r="E1" s="125" t="s">
        <v>1</v>
      </c>
      <c r="F1" s="125"/>
      <c r="G1" s="48"/>
      <c r="H1" s="48"/>
      <c r="I1" s="48"/>
      <c r="J1" s="48"/>
      <c r="K1" s="48"/>
    </row>
    <row r="2" spans="1:11" ht="15" customHeight="1">
      <c r="A2" s="107"/>
      <c r="B2" s="108" t="s">
        <v>939</v>
      </c>
      <c r="C2" s="108"/>
      <c r="D2" s="107"/>
      <c r="E2" s="107"/>
      <c r="F2" s="107"/>
      <c r="G2" s="107"/>
      <c r="H2" s="107"/>
      <c r="I2" s="107"/>
      <c r="J2" s="107"/>
      <c r="K2" s="107"/>
    </row>
    <row r="3" spans="1:11" ht="16.8" thickBot="1">
      <c r="A3" s="109" t="s">
        <v>940</v>
      </c>
      <c r="B3" s="164" t="str">
        <f>IF(A3=0,"",VLOOKUP(A3,[9]參照函數!A$1:B$65536,2,FALSE))</f>
        <v>同舟共濟服務社</v>
      </c>
      <c r="C3" s="164" t="s">
        <v>941</v>
      </c>
      <c r="D3" s="118">
        <v>1</v>
      </c>
      <c r="E3" s="168" t="s">
        <v>942</v>
      </c>
      <c r="F3" s="168"/>
      <c r="G3" s="395" t="s">
        <v>943</v>
      </c>
      <c r="H3" s="395"/>
      <c r="I3" s="395"/>
      <c r="J3" s="246">
        <f>J10</f>
        <v>4000</v>
      </c>
      <c r="K3" s="110" t="s">
        <v>8</v>
      </c>
    </row>
    <row r="4" spans="1:11" ht="16.8" customHeight="1" thickTop="1">
      <c r="A4" s="347" t="s">
        <v>9</v>
      </c>
      <c r="B4" s="350" t="s">
        <v>10</v>
      </c>
      <c r="C4" s="350" t="s">
        <v>346</v>
      </c>
      <c r="D4" s="350" t="s">
        <v>12</v>
      </c>
      <c r="E4" s="350" t="s">
        <v>920</v>
      </c>
      <c r="F4" s="350" t="s">
        <v>922</v>
      </c>
      <c r="G4" s="11" t="s">
        <v>15</v>
      </c>
      <c r="H4" s="351" t="s">
        <v>2036</v>
      </c>
      <c r="I4" s="352"/>
      <c r="J4" s="353"/>
      <c r="K4" s="354" t="s">
        <v>17</v>
      </c>
    </row>
    <row r="5" spans="1:11" ht="16.8" thickBot="1">
      <c r="A5" s="492"/>
      <c r="B5" s="350"/>
      <c r="C5" s="350"/>
      <c r="D5" s="350"/>
      <c r="E5" s="350"/>
      <c r="F5" s="365"/>
      <c r="G5" s="12" t="s">
        <v>18</v>
      </c>
      <c r="H5" s="259" t="s">
        <v>19</v>
      </c>
      <c r="I5" s="111" t="s">
        <v>20</v>
      </c>
      <c r="J5" s="111" t="s">
        <v>21</v>
      </c>
      <c r="K5" s="355"/>
    </row>
    <row r="6" spans="1:11" ht="17.399999999999999" thickTop="1" thickBot="1">
      <c r="A6" s="455" t="s">
        <v>1725</v>
      </c>
      <c r="B6" s="321" t="s">
        <v>1787</v>
      </c>
      <c r="C6" s="339" t="s">
        <v>1785</v>
      </c>
      <c r="D6" s="321" t="s">
        <v>928</v>
      </c>
      <c r="E6" s="432" t="s">
        <v>929</v>
      </c>
      <c r="F6" s="321">
        <v>20</v>
      </c>
      <c r="G6" s="112">
        <v>3130</v>
      </c>
      <c r="H6" s="436">
        <v>2</v>
      </c>
      <c r="I6" s="321">
        <v>3</v>
      </c>
      <c r="J6" s="437">
        <v>3000</v>
      </c>
      <c r="K6" s="343"/>
    </row>
    <row r="7" spans="1:11" ht="16.8" thickBot="1">
      <c r="A7" s="456"/>
      <c r="B7" s="338"/>
      <c r="C7" s="340"/>
      <c r="D7" s="338"/>
      <c r="E7" s="433"/>
      <c r="F7" s="341"/>
      <c r="G7" s="163">
        <v>3000</v>
      </c>
      <c r="H7" s="436"/>
      <c r="I7" s="338"/>
      <c r="J7" s="393"/>
      <c r="K7" s="344"/>
    </row>
    <row r="8" spans="1:11">
      <c r="A8" s="412" t="s">
        <v>1745</v>
      </c>
      <c r="B8" s="321" t="s">
        <v>1730</v>
      </c>
      <c r="C8" s="339" t="s">
        <v>1786</v>
      </c>
      <c r="D8" s="321" t="s">
        <v>936</v>
      </c>
      <c r="E8" s="436" t="s">
        <v>937</v>
      </c>
      <c r="F8" s="321">
        <v>20</v>
      </c>
      <c r="G8" s="127">
        <v>1000</v>
      </c>
      <c r="H8" s="321">
        <v>2</v>
      </c>
      <c r="I8" s="321">
        <v>1</v>
      </c>
      <c r="J8" s="437">
        <v>1000</v>
      </c>
      <c r="K8" s="438"/>
    </row>
    <row r="9" spans="1:11" ht="16.8" thickBot="1">
      <c r="A9" s="413"/>
      <c r="B9" s="338"/>
      <c r="C9" s="340"/>
      <c r="D9" s="338"/>
      <c r="E9" s="436"/>
      <c r="F9" s="341"/>
      <c r="G9" s="163">
        <v>1000</v>
      </c>
      <c r="H9" s="338"/>
      <c r="I9" s="338"/>
      <c r="J9" s="393"/>
      <c r="K9" s="439"/>
    </row>
    <row r="10" spans="1:11" ht="16.8" thickBot="1">
      <c r="A10" s="321" t="s">
        <v>22</v>
      </c>
      <c r="B10" s="360"/>
      <c r="C10" s="384"/>
      <c r="D10" s="360"/>
      <c r="E10" s="360"/>
      <c r="F10" s="462">
        <f>SUM(F6:F7)</f>
        <v>20</v>
      </c>
      <c r="G10" s="113">
        <f>G6</f>
        <v>3130</v>
      </c>
      <c r="H10" s="396"/>
      <c r="I10" s="446"/>
      <c r="J10" s="398">
        <f>SUM(J6:J9)</f>
        <v>4000</v>
      </c>
      <c r="K10" s="434"/>
    </row>
    <row r="11" spans="1:11" ht="16.8" thickBot="1">
      <c r="A11" s="323"/>
      <c r="B11" s="383"/>
      <c r="C11" s="385"/>
      <c r="D11" s="383"/>
      <c r="E11" s="383"/>
      <c r="F11" s="469"/>
      <c r="G11" s="162">
        <f>G7</f>
        <v>3000</v>
      </c>
      <c r="H11" s="397"/>
      <c r="I11" s="447"/>
      <c r="J11" s="399"/>
      <c r="K11" s="464"/>
    </row>
    <row r="12" spans="1:11" ht="15.6" customHeight="1" thickTop="1">
      <c r="A12" s="107"/>
      <c r="B12" s="108" t="s">
        <v>918</v>
      </c>
      <c r="C12" s="108"/>
      <c r="D12" s="107"/>
      <c r="E12" s="107"/>
      <c r="F12" s="107"/>
      <c r="G12" s="107"/>
      <c r="H12" s="107"/>
      <c r="I12" s="107"/>
      <c r="J12" s="107"/>
      <c r="K12" s="107"/>
    </row>
    <row r="13" spans="1:11" ht="16.8" thickBot="1">
      <c r="A13" s="109" t="s">
        <v>944</v>
      </c>
      <c r="B13" s="164" t="str">
        <f>IF(A13=0,"",VLOOKUP(A13,[10]參照函數!A$1:B$65536,2,FALSE))</f>
        <v>醒新社</v>
      </c>
      <c r="C13" s="164" t="s">
        <v>877</v>
      </c>
      <c r="D13" s="142">
        <v>14</v>
      </c>
      <c r="E13" s="168" t="s">
        <v>878</v>
      </c>
      <c r="F13" s="168"/>
      <c r="G13" s="395" t="s">
        <v>879</v>
      </c>
      <c r="H13" s="395"/>
      <c r="I13" s="395"/>
      <c r="J13" s="246">
        <f>J44</f>
        <v>50000</v>
      </c>
      <c r="K13" s="110" t="s">
        <v>8</v>
      </c>
    </row>
    <row r="14" spans="1:11" ht="16.8" customHeight="1" thickTop="1">
      <c r="A14" s="348" t="s">
        <v>9</v>
      </c>
      <c r="B14" s="350" t="s">
        <v>10</v>
      </c>
      <c r="C14" s="350" t="s">
        <v>880</v>
      </c>
      <c r="D14" s="321" t="s">
        <v>12</v>
      </c>
      <c r="E14" s="350" t="s">
        <v>921</v>
      </c>
      <c r="F14" s="350" t="s">
        <v>923</v>
      </c>
      <c r="G14" s="11" t="s">
        <v>15</v>
      </c>
      <c r="H14" s="351" t="s">
        <v>2036</v>
      </c>
      <c r="I14" s="352"/>
      <c r="J14" s="353"/>
      <c r="K14" s="354" t="s">
        <v>17</v>
      </c>
    </row>
    <row r="15" spans="1:11" ht="16.8" thickBot="1">
      <c r="A15" s="348"/>
      <c r="B15" s="350"/>
      <c r="C15" s="350"/>
      <c r="D15" s="338"/>
      <c r="E15" s="350"/>
      <c r="F15" s="365"/>
      <c r="G15" s="12" t="s">
        <v>18</v>
      </c>
      <c r="H15" s="111" t="s">
        <v>19</v>
      </c>
      <c r="I15" s="111" t="s">
        <v>20</v>
      </c>
      <c r="J15" s="111" t="s">
        <v>21</v>
      </c>
      <c r="K15" s="355"/>
    </row>
    <row r="16" spans="1:11" ht="16.8" thickBot="1">
      <c r="A16" s="336" t="s">
        <v>969</v>
      </c>
      <c r="B16" s="321" t="s">
        <v>1705</v>
      </c>
      <c r="C16" s="339" t="s">
        <v>1789</v>
      </c>
      <c r="D16" s="321" t="s">
        <v>970</v>
      </c>
      <c r="E16" s="321" t="s">
        <v>957</v>
      </c>
      <c r="F16" s="321">
        <v>30</v>
      </c>
      <c r="G16" s="112">
        <v>96100</v>
      </c>
      <c r="H16" s="343">
        <v>1</v>
      </c>
      <c r="I16" s="345">
        <v>4</v>
      </c>
      <c r="J16" s="488">
        <v>4000</v>
      </c>
      <c r="K16" s="343"/>
    </row>
    <row r="17" spans="1:11" ht="16.8" thickBot="1">
      <c r="A17" s="337"/>
      <c r="B17" s="338"/>
      <c r="C17" s="340"/>
      <c r="D17" s="338"/>
      <c r="E17" s="338"/>
      <c r="F17" s="341"/>
      <c r="G17" s="163">
        <v>5000</v>
      </c>
      <c r="H17" s="343"/>
      <c r="I17" s="345"/>
      <c r="J17" s="490"/>
      <c r="K17" s="344"/>
    </row>
    <row r="18" spans="1:11">
      <c r="A18" s="321" t="s">
        <v>971</v>
      </c>
      <c r="B18" s="321" t="s">
        <v>1704</v>
      </c>
      <c r="C18" s="339" t="s">
        <v>1790</v>
      </c>
      <c r="D18" s="321" t="s">
        <v>972</v>
      </c>
      <c r="E18" s="321" t="s">
        <v>957</v>
      </c>
      <c r="F18" s="321">
        <v>30</v>
      </c>
      <c r="G18" s="112">
        <v>7500</v>
      </c>
      <c r="H18" s="321">
        <v>1</v>
      </c>
      <c r="I18" s="321">
        <v>2</v>
      </c>
      <c r="J18" s="491">
        <v>2000</v>
      </c>
      <c r="K18" s="321"/>
    </row>
    <row r="19" spans="1:11" ht="16.8" thickBot="1">
      <c r="A19" s="338"/>
      <c r="B19" s="338"/>
      <c r="C19" s="340"/>
      <c r="D19" s="338"/>
      <c r="E19" s="338"/>
      <c r="F19" s="341"/>
      <c r="G19" s="163">
        <v>2000</v>
      </c>
      <c r="H19" s="338"/>
      <c r="I19" s="338"/>
      <c r="J19" s="489"/>
      <c r="K19" s="322"/>
    </row>
    <row r="20" spans="1:11">
      <c r="A20" s="336" t="s">
        <v>973</v>
      </c>
      <c r="B20" s="321" t="s">
        <v>1703</v>
      </c>
      <c r="C20" s="339" t="s">
        <v>1791</v>
      </c>
      <c r="D20" s="321" t="s">
        <v>974</v>
      </c>
      <c r="E20" s="321" t="s">
        <v>975</v>
      </c>
      <c r="F20" s="321">
        <v>200</v>
      </c>
      <c r="G20" s="197">
        <v>89439</v>
      </c>
      <c r="H20" s="321">
        <v>1</v>
      </c>
      <c r="I20" s="321">
        <v>5</v>
      </c>
      <c r="J20" s="488">
        <v>5000</v>
      </c>
      <c r="K20" s="321"/>
    </row>
    <row r="21" spans="1:11" ht="16.8" thickBot="1">
      <c r="A21" s="337"/>
      <c r="B21" s="338"/>
      <c r="C21" s="340"/>
      <c r="D21" s="338"/>
      <c r="E21" s="338"/>
      <c r="F21" s="341"/>
      <c r="G21" s="198">
        <v>45000</v>
      </c>
      <c r="H21" s="338"/>
      <c r="I21" s="338"/>
      <c r="J21" s="489"/>
      <c r="K21" s="322"/>
    </row>
    <row r="22" spans="1:11">
      <c r="A22" s="336" t="s">
        <v>976</v>
      </c>
      <c r="B22" s="321" t="s">
        <v>1702</v>
      </c>
      <c r="C22" s="339" t="s">
        <v>1792</v>
      </c>
      <c r="D22" s="321" t="s">
        <v>977</v>
      </c>
      <c r="E22" s="321" t="s">
        <v>978</v>
      </c>
      <c r="F22" s="321">
        <v>100</v>
      </c>
      <c r="G22" s="112">
        <v>118470</v>
      </c>
      <c r="H22" s="321">
        <v>1</v>
      </c>
      <c r="I22" s="321">
        <v>8</v>
      </c>
      <c r="J22" s="488">
        <v>8000</v>
      </c>
      <c r="K22" s="321"/>
    </row>
    <row r="23" spans="1:11" ht="16.8" thickBot="1">
      <c r="A23" s="337"/>
      <c r="B23" s="338"/>
      <c r="C23" s="340"/>
      <c r="D23" s="338"/>
      <c r="E23" s="338"/>
      <c r="F23" s="341"/>
      <c r="G23" s="163">
        <v>30000</v>
      </c>
      <c r="H23" s="338"/>
      <c r="I23" s="338"/>
      <c r="J23" s="489"/>
      <c r="K23" s="322"/>
    </row>
    <row r="24" spans="1:11" ht="16.8" thickBot="1">
      <c r="A24" s="343" t="s">
        <v>979</v>
      </c>
      <c r="B24" s="343" t="s">
        <v>1701</v>
      </c>
      <c r="C24" s="487" t="s">
        <v>1793</v>
      </c>
      <c r="D24" s="343" t="s">
        <v>980</v>
      </c>
      <c r="E24" s="343" t="s">
        <v>981</v>
      </c>
      <c r="F24" s="321">
        <v>30</v>
      </c>
      <c r="G24" s="112">
        <v>6460</v>
      </c>
      <c r="H24" s="343">
        <v>1</v>
      </c>
      <c r="I24" s="343">
        <v>3</v>
      </c>
      <c r="J24" s="485">
        <v>3000</v>
      </c>
      <c r="K24" s="484"/>
    </row>
    <row r="25" spans="1:11" ht="16.8" thickBot="1">
      <c r="A25" s="343"/>
      <c r="B25" s="343"/>
      <c r="C25" s="487"/>
      <c r="D25" s="343"/>
      <c r="E25" s="343"/>
      <c r="F25" s="341"/>
      <c r="G25" s="163">
        <v>6000</v>
      </c>
      <c r="H25" s="343"/>
      <c r="I25" s="343"/>
      <c r="J25" s="485"/>
      <c r="K25" s="484"/>
    </row>
    <row r="26" spans="1:11" ht="16.8" thickBot="1">
      <c r="A26" s="336" t="s">
        <v>982</v>
      </c>
      <c r="B26" s="321" t="s">
        <v>1700</v>
      </c>
      <c r="C26" s="339" t="s">
        <v>1794</v>
      </c>
      <c r="D26" s="321" t="s">
        <v>983</v>
      </c>
      <c r="E26" s="321" t="s">
        <v>984</v>
      </c>
      <c r="F26" s="321">
        <v>80</v>
      </c>
      <c r="G26" s="143">
        <v>24960</v>
      </c>
      <c r="H26" s="343">
        <v>1</v>
      </c>
      <c r="I26" s="343">
        <v>3</v>
      </c>
      <c r="J26" s="485">
        <v>3000</v>
      </c>
      <c r="K26" s="484"/>
    </row>
    <row r="27" spans="1:11" ht="16.8" thickBot="1">
      <c r="A27" s="337"/>
      <c r="B27" s="338"/>
      <c r="C27" s="340"/>
      <c r="D27" s="338"/>
      <c r="E27" s="338"/>
      <c r="F27" s="341"/>
      <c r="G27" s="199">
        <v>20000</v>
      </c>
      <c r="H27" s="343"/>
      <c r="I27" s="343"/>
      <c r="J27" s="485"/>
      <c r="K27" s="486"/>
    </row>
    <row r="28" spans="1:11" ht="16.8" thickBot="1">
      <c r="A28" s="336" t="s">
        <v>1714</v>
      </c>
      <c r="B28" s="440" t="s">
        <v>1804</v>
      </c>
      <c r="C28" s="442" t="s">
        <v>946</v>
      </c>
      <c r="D28" s="440" t="s">
        <v>947</v>
      </c>
      <c r="E28" s="440" t="s">
        <v>948</v>
      </c>
      <c r="F28" s="440">
        <v>70</v>
      </c>
      <c r="G28" s="193">
        <v>62000</v>
      </c>
      <c r="H28" s="440">
        <v>7</v>
      </c>
      <c r="I28" s="345">
        <v>5</v>
      </c>
      <c r="J28" s="394">
        <v>5000</v>
      </c>
      <c r="K28" s="343"/>
    </row>
    <row r="29" spans="1:11" ht="16.8" thickBot="1">
      <c r="A29" s="337"/>
      <c r="B29" s="441"/>
      <c r="C29" s="443"/>
      <c r="D29" s="441"/>
      <c r="E29" s="441"/>
      <c r="F29" s="474"/>
      <c r="G29" s="194">
        <v>5000</v>
      </c>
      <c r="H29" s="441"/>
      <c r="I29" s="345"/>
      <c r="J29" s="394"/>
      <c r="K29" s="344"/>
    </row>
    <row r="30" spans="1:11">
      <c r="A30" s="336" t="s">
        <v>1715</v>
      </c>
      <c r="B30" s="440" t="s">
        <v>1803</v>
      </c>
      <c r="C30" s="442" t="s">
        <v>1795</v>
      </c>
      <c r="D30" s="440" t="s">
        <v>950</v>
      </c>
      <c r="E30" s="440" t="s">
        <v>951</v>
      </c>
      <c r="F30" s="440">
        <v>40</v>
      </c>
      <c r="G30" s="193">
        <v>12800</v>
      </c>
      <c r="H30" s="440">
        <v>7</v>
      </c>
      <c r="I30" s="321">
        <v>5</v>
      </c>
      <c r="J30" s="392">
        <v>5000</v>
      </c>
      <c r="K30" s="321"/>
    </row>
    <row r="31" spans="1:11" ht="16.8" thickBot="1">
      <c r="A31" s="337"/>
      <c r="B31" s="441"/>
      <c r="C31" s="443"/>
      <c r="D31" s="441"/>
      <c r="E31" s="441"/>
      <c r="F31" s="441"/>
      <c r="G31" s="194">
        <v>8000</v>
      </c>
      <c r="H31" s="441"/>
      <c r="I31" s="338"/>
      <c r="J31" s="393"/>
      <c r="K31" s="322"/>
    </row>
    <row r="32" spans="1:11" ht="13.8" customHeight="1">
      <c r="A32" s="336" t="s">
        <v>1716</v>
      </c>
      <c r="B32" s="440" t="s">
        <v>1802</v>
      </c>
      <c r="C32" s="442" t="s">
        <v>1796</v>
      </c>
      <c r="D32" s="440" t="s">
        <v>947</v>
      </c>
      <c r="E32" s="440" t="s">
        <v>958</v>
      </c>
      <c r="F32" s="440">
        <v>30</v>
      </c>
      <c r="G32" s="193">
        <v>3150</v>
      </c>
      <c r="H32" s="440">
        <v>7</v>
      </c>
      <c r="I32" s="321">
        <v>2</v>
      </c>
      <c r="J32" s="415">
        <v>2000</v>
      </c>
      <c r="K32" s="434"/>
    </row>
    <row r="33" spans="1:11" ht="12" customHeight="1" thickBot="1">
      <c r="A33" s="337"/>
      <c r="B33" s="441"/>
      <c r="C33" s="443"/>
      <c r="D33" s="441"/>
      <c r="E33" s="441"/>
      <c r="F33" s="441"/>
      <c r="G33" s="194">
        <v>3000</v>
      </c>
      <c r="H33" s="441"/>
      <c r="I33" s="338"/>
      <c r="J33" s="393"/>
      <c r="K33" s="454"/>
    </row>
    <row r="34" spans="1:11">
      <c r="A34" s="336" t="s">
        <v>1717</v>
      </c>
      <c r="B34" s="444" t="s">
        <v>1801</v>
      </c>
      <c r="C34" s="442" t="s">
        <v>964</v>
      </c>
      <c r="D34" s="440" t="s">
        <v>965</v>
      </c>
      <c r="E34" s="440" t="s">
        <v>963</v>
      </c>
      <c r="F34" s="440">
        <v>40</v>
      </c>
      <c r="G34" s="193">
        <v>26780</v>
      </c>
      <c r="H34" s="440">
        <v>7</v>
      </c>
      <c r="I34" s="321">
        <v>5</v>
      </c>
      <c r="J34" s="392">
        <v>5000</v>
      </c>
      <c r="K34" s="321"/>
    </row>
    <row r="35" spans="1:11" ht="16.8" thickBot="1">
      <c r="A35" s="337"/>
      <c r="B35" s="445"/>
      <c r="C35" s="443"/>
      <c r="D35" s="441"/>
      <c r="E35" s="441"/>
      <c r="F35" s="441"/>
      <c r="G35" s="194">
        <v>14000</v>
      </c>
      <c r="H35" s="441"/>
      <c r="I35" s="338"/>
      <c r="J35" s="393"/>
      <c r="K35" s="322"/>
    </row>
    <row r="36" spans="1:11">
      <c r="A36" s="336" t="s">
        <v>1718</v>
      </c>
      <c r="B36" s="444" t="s">
        <v>1800</v>
      </c>
      <c r="C36" s="442" t="s">
        <v>1797</v>
      </c>
      <c r="D36" s="440" t="s">
        <v>966</v>
      </c>
      <c r="E36" s="440" t="s">
        <v>967</v>
      </c>
      <c r="F36" s="440">
        <v>30</v>
      </c>
      <c r="G36" s="112">
        <v>15500</v>
      </c>
      <c r="H36" s="321">
        <v>7</v>
      </c>
      <c r="I36" s="321">
        <v>2</v>
      </c>
      <c r="J36" s="415">
        <v>2000</v>
      </c>
      <c r="K36" s="434"/>
    </row>
    <row r="37" spans="1:11" ht="16.8" thickBot="1">
      <c r="A37" s="337"/>
      <c r="B37" s="445"/>
      <c r="C37" s="443"/>
      <c r="D37" s="441"/>
      <c r="E37" s="441"/>
      <c r="F37" s="441"/>
      <c r="G37" s="166">
        <v>2500</v>
      </c>
      <c r="H37" s="338"/>
      <c r="I37" s="338"/>
      <c r="J37" s="393"/>
      <c r="K37" s="464"/>
    </row>
    <row r="38" spans="1:11" ht="16.8" thickBot="1">
      <c r="A38" s="470" t="s">
        <v>1719</v>
      </c>
      <c r="B38" s="440" t="s">
        <v>1799</v>
      </c>
      <c r="C38" s="442" t="s">
        <v>906</v>
      </c>
      <c r="D38" s="440" t="s">
        <v>962</v>
      </c>
      <c r="E38" s="440" t="s">
        <v>968</v>
      </c>
      <c r="F38" s="440">
        <v>40</v>
      </c>
      <c r="G38" s="112">
        <v>5450</v>
      </c>
      <c r="H38" s="436">
        <v>5</v>
      </c>
      <c r="I38" s="343">
        <v>2</v>
      </c>
      <c r="J38" s="394">
        <v>2000</v>
      </c>
      <c r="K38" s="434"/>
    </row>
    <row r="39" spans="1:11" ht="16.8" thickBot="1">
      <c r="A39" s="471"/>
      <c r="B39" s="441"/>
      <c r="C39" s="443"/>
      <c r="D39" s="441"/>
      <c r="E39" s="472"/>
      <c r="F39" s="472"/>
      <c r="G39" s="163">
        <v>2000</v>
      </c>
      <c r="H39" s="436"/>
      <c r="I39" s="343"/>
      <c r="J39" s="394"/>
      <c r="K39" s="464"/>
    </row>
    <row r="40" spans="1:11" ht="16.8" thickBot="1">
      <c r="A40" s="321" t="s">
        <v>1751</v>
      </c>
      <c r="B40" s="440" t="s">
        <v>1748</v>
      </c>
      <c r="C40" s="442" t="s">
        <v>1798</v>
      </c>
      <c r="D40" s="440" t="s">
        <v>947</v>
      </c>
      <c r="E40" s="440" t="s">
        <v>1707</v>
      </c>
      <c r="F40" s="440">
        <v>30</v>
      </c>
      <c r="G40" s="193">
        <v>11350</v>
      </c>
      <c r="H40" s="440">
        <v>7</v>
      </c>
      <c r="I40" s="343">
        <v>3</v>
      </c>
      <c r="J40" s="394">
        <v>3000</v>
      </c>
      <c r="K40" s="321"/>
    </row>
    <row r="41" spans="1:11" ht="16.8" thickBot="1">
      <c r="A41" s="338"/>
      <c r="B41" s="441"/>
      <c r="C41" s="443"/>
      <c r="D41" s="441"/>
      <c r="E41" s="441"/>
      <c r="F41" s="441"/>
      <c r="G41" s="194">
        <v>6000</v>
      </c>
      <c r="H41" s="441"/>
      <c r="I41" s="343"/>
      <c r="J41" s="394"/>
      <c r="K41" s="322"/>
    </row>
    <row r="42" spans="1:11">
      <c r="A42" s="321" t="s">
        <v>1752</v>
      </c>
      <c r="B42" s="482" t="s">
        <v>1750</v>
      </c>
      <c r="C42" s="442" t="s">
        <v>961</v>
      </c>
      <c r="D42" s="440" t="s">
        <v>962</v>
      </c>
      <c r="E42" s="440" t="s">
        <v>963</v>
      </c>
      <c r="F42" s="440">
        <v>20</v>
      </c>
      <c r="G42" s="193">
        <v>2850</v>
      </c>
      <c r="H42" s="440">
        <v>7</v>
      </c>
      <c r="I42" s="321">
        <v>1</v>
      </c>
      <c r="J42" s="392">
        <v>1000</v>
      </c>
      <c r="K42" s="321"/>
    </row>
    <row r="43" spans="1:11" ht="16.8" thickBot="1">
      <c r="A43" s="338"/>
      <c r="B43" s="483"/>
      <c r="C43" s="443"/>
      <c r="D43" s="441"/>
      <c r="E43" s="441"/>
      <c r="F43" s="441"/>
      <c r="G43" s="195">
        <v>1100</v>
      </c>
      <c r="H43" s="441"/>
      <c r="I43" s="338"/>
      <c r="J43" s="393"/>
      <c r="K43" s="322"/>
    </row>
    <row r="44" spans="1:11" ht="16.8" thickBot="1">
      <c r="A44" s="360" t="s">
        <v>22</v>
      </c>
      <c r="B44" s="360"/>
      <c r="C44" s="384"/>
      <c r="D44" s="360"/>
      <c r="E44" s="360"/>
      <c r="F44" s="462">
        <f>SUM(F16:F27)</f>
        <v>470</v>
      </c>
      <c r="G44" s="113">
        <f>G16+G18+G20+G22+G24+G26+G28+G30+G32+G34+G36+G38+G40+G42</f>
        <v>482809</v>
      </c>
      <c r="H44" s="396"/>
      <c r="I44" s="446"/>
      <c r="J44" s="398">
        <f>SUM(J16:J43)</f>
        <v>50000</v>
      </c>
      <c r="K44" s="434"/>
    </row>
    <row r="45" spans="1:11" ht="16.8" thickBot="1">
      <c r="A45" s="478"/>
      <c r="B45" s="383"/>
      <c r="C45" s="385"/>
      <c r="D45" s="383"/>
      <c r="E45" s="383"/>
      <c r="F45" s="469"/>
      <c r="G45" s="162">
        <f>G17+G19+G21+G23+G25+G27+G29+G31+G33+G35+G37+G39+G41+G43</f>
        <v>149600</v>
      </c>
      <c r="H45" s="397"/>
      <c r="I45" s="447"/>
      <c r="J45" s="399"/>
      <c r="K45" s="464"/>
    </row>
    <row r="46" spans="1:11" ht="16.8" thickTop="1">
      <c r="A46" s="107"/>
      <c r="B46" s="108" t="s">
        <v>918</v>
      </c>
      <c r="C46" s="108"/>
      <c r="D46" s="107"/>
      <c r="E46" s="107"/>
      <c r="F46" s="107"/>
      <c r="G46" s="107"/>
      <c r="H46" s="107"/>
      <c r="I46" s="107"/>
      <c r="J46" s="107"/>
    </row>
    <row r="47" spans="1:11" ht="16.8" thickBot="1">
      <c r="A47" s="109" t="s">
        <v>997</v>
      </c>
      <c r="B47" s="164" t="str">
        <f>IF(A47=0,"",VLOOKUP(A47,[11]參照函數!A$1:B$65536,2,FALSE))</f>
        <v>急救康輔社</v>
      </c>
      <c r="C47" s="164" t="s">
        <v>877</v>
      </c>
      <c r="D47" s="118">
        <v>1</v>
      </c>
      <c r="E47" s="168" t="s">
        <v>878</v>
      </c>
      <c r="F47" s="168"/>
      <c r="G47" s="395" t="s">
        <v>879</v>
      </c>
      <c r="H47" s="395"/>
      <c r="I47" s="395"/>
      <c r="J47" s="246">
        <f>J52</f>
        <v>3000</v>
      </c>
      <c r="K47" t="s">
        <v>1720</v>
      </c>
    </row>
    <row r="48" spans="1:11" ht="16.8" customHeight="1" thickTop="1">
      <c r="A48" s="348" t="s">
        <v>9</v>
      </c>
      <c r="B48" s="350" t="s">
        <v>10</v>
      </c>
      <c r="C48" s="350" t="s">
        <v>880</v>
      </c>
      <c r="D48" s="350" t="s">
        <v>12</v>
      </c>
      <c r="E48" s="350" t="s">
        <v>921</v>
      </c>
      <c r="F48" s="350" t="s">
        <v>923</v>
      </c>
      <c r="G48" s="11" t="s">
        <v>15</v>
      </c>
      <c r="H48" s="351" t="s">
        <v>2036</v>
      </c>
      <c r="I48" s="352"/>
      <c r="J48" s="353"/>
      <c r="K48" s="354" t="s">
        <v>17</v>
      </c>
    </row>
    <row r="49" spans="1:11" ht="16.8" thickBot="1">
      <c r="A49" s="348"/>
      <c r="B49" s="350"/>
      <c r="C49" s="350"/>
      <c r="D49" s="350"/>
      <c r="E49" s="350"/>
      <c r="F49" s="365"/>
      <c r="G49" s="12" t="s">
        <v>18</v>
      </c>
      <c r="H49" s="111" t="s">
        <v>19</v>
      </c>
      <c r="I49" s="111" t="s">
        <v>20</v>
      </c>
      <c r="J49" s="111" t="s">
        <v>21</v>
      </c>
      <c r="K49" s="355"/>
    </row>
    <row r="50" spans="1:11" ht="16.95" customHeight="1" thickBot="1">
      <c r="A50" s="412" t="s">
        <v>1805</v>
      </c>
      <c r="B50" s="321" t="s">
        <v>998</v>
      </c>
      <c r="C50" s="460" t="s">
        <v>1806</v>
      </c>
      <c r="D50" s="321" t="s">
        <v>999</v>
      </c>
      <c r="E50" s="432" t="s">
        <v>1000</v>
      </c>
      <c r="F50" s="321">
        <v>15</v>
      </c>
      <c r="G50" s="112">
        <v>3592</v>
      </c>
      <c r="H50" s="321">
        <v>7</v>
      </c>
      <c r="I50" s="321">
        <v>3</v>
      </c>
      <c r="J50" s="437">
        <v>3000</v>
      </c>
      <c r="K50" s="343"/>
    </row>
    <row r="51" spans="1:11" ht="16.8" thickBot="1">
      <c r="A51" s="413"/>
      <c r="B51" s="338"/>
      <c r="C51" s="461"/>
      <c r="D51" s="338"/>
      <c r="E51" s="433"/>
      <c r="F51" s="341"/>
      <c r="G51" s="163">
        <v>3500</v>
      </c>
      <c r="H51" s="338"/>
      <c r="I51" s="338"/>
      <c r="J51" s="393"/>
      <c r="K51" s="344"/>
    </row>
    <row r="52" spans="1:11" ht="16.8" thickBot="1">
      <c r="A52" s="321" t="s">
        <v>22</v>
      </c>
      <c r="B52" s="360"/>
      <c r="C52" s="384"/>
      <c r="D52" s="360"/>
      <c r="E52" s="360"/>
      <c r="F52" s="462">
        <f>SUM(F50:F51)</f>
        <v>15</v>
      </c>
      <c r="G52" s="113">
        <f>G50</f>
        <v>3592</v>
      </c>
      <c r="H52" s="396"/>
      <c r="I52" s="446"/>
      <c r="J52" s="398">
        <f>SUM(J50:J51)</f>
        <v>3000</v>
      </c>
      <c r="K52" s="434"/>
    </row>
    <row r="53" spans="1:11" ht="16.8" thickBot="1">
      <c r="A53" s="323"/>
      <c r="B53" s="383"/>
      <c r="C53" s="385"/>
      <c r="D53" s="383"/>
      <c r="E53" s="383"/>
      <c r="F53" s="469"/>
      <c r="G53" s="162">
        <f>G51</f>
        <v>3500</v>
      </c>
      <c r="H53" s="397"/>
      <c r="I53" s="447"/>
      <c r="J53" s="399"/>
      <c r="K53" s="464"/>
    </row>
    <row r="54" spans="1:11" ht="16.8" thickTop="1">
      <c r="A54" s="107"/>
      <c r="B54" s="108" t="s">
        <v>918</v>
      </c>
      <c r="C54" s="108"/>
      <c r="D54" s="107"/>
      <c r="E54" s="107"/>
      <c r="F54" s="107"/>
      <c r="G54" s="107"/>
      <c r="H54" s="107"/>
      <c r="I54" s="107"/>
      <c r="J54" s="107"/>
    </row>
    <row r="55" spans="1:11" ht="16.8" thickBot="1">
      <c r="A55" s="109"/>
      <c r="B55" s="164" t="s">
        <v>1001</v>
      </c>
      <c r="C55" s="164" t="s">
        <v>877</v>
      </c>
      <c r="D55" s="118">
        <v>1</v>
      </c>
      <c r="E55" s="168" t="s">
        <v>878</v>
      </c>
      <c r="F55" s="168"/>
      <c r="G55" s="395" t="s">
        <v>879</v>
      </c>
      <c r="H55" s="395"/>
      <c r="I55" s="395"/>
      <c r="J55" s="246">
        <f>J60</f>
        <v>5000</v>
      </c>
      <c r="K55" t="s">
        <v>1720</v>
      </c>
    </row>
    <row r="56" spans="1:11" ht="16.8" customHeight="1" thickTop="1">
      <c r="A56" s="348" t="s">
        <v>9</v>
      </c>
      <c r="B56" s="350" t="s">
        <v>10</v>
      </c>
      <c r="C56" s="350" t="s">
        <v>880</v>
      </c>
      <c r="D56" s="350" t="s">
        <v>12</v>
      </c>
      <c r="E56" s="350" t="s">
        <v>921</v>
      </c>
      <c r="F56" s="350" t="s">
        <v>923</v>
      </c>
      <c r="G56" s="11" t="s">
        <v>15</v>
      </c>
      <c r="H56" s="351" t="s">
        <v>2036</v>
      </c>
      <c r="I56" s="352"/>
      <c r="J56" s="353"/>
      <c r="K56" s="354" t="s">
        <v>17</v>
      </c>
    </row>
    <row r="57" spans="1:11" ht="16.8" thickBot="1">
      <c r="A57" s="348"/>
      <c r="B57" s="350"/>
      <c r="C57" s="350"/>
      <c r="D57" s="350"/>
      <c r="E57" s="350"/>
      <c r="F57" s="365"/>
      <c r="G57" s="12" t="s">
        <v>18</v>
      </c>
      <c r="H57" s="111" t="s">
        <v>19</v>
      </c>
      <c r="I57" s="111" t="s">
        <v>20</v>
      </c>
      <c r="J57" s="111" t="s">
        <v>21</v>
      </c>
      <c r="K57" s="355"/>
    </row>
    <row r="58" spans="1:11" ht="16.8" thickBot="1">
      <c r="A58" s="336" t="s">
        <v>1002</v>
      </c>
      <c r="B58" s="321" t="s">
        <v>1003</v>
      </c>
      <c r="C58" s="339" t="s">
        <v>1807</v>
      </c>
      <c r="D58" s="321" t="s">
        <v>1004</v>
      </c>
      <c r="E58" s="321" t="s">
        <v>1005</v>
      </c>
      <c r="F58" s="321">
        <v>120</v>
      </c>
      <c r="G58" s="112">
        <v>17000</v>
      </c>
      <c r="H58" s="343">
        <v>1</v>
      </c>
      <c r="I58" s="345">
        <v>5</v>
      </c>
      <c r="J58" s="394">
        <v>5000</v>
      </c>
      <c r="K58" s="343"/>
    </row>
    <row r="59" spans="1:11" ht="16.8" thickBot="1">
      <c r="A59" s="479"/>
      <c r="B59" s="480"/>
      <c r="C59" s="340"/>
      <c r="D59" s="480"/>
      <c r="E59" s="480"/>
      <c r="F59" s="481"/>
      <c r="G59" s="163">
        <v>16960</v>
      </c>
      <c r="H59" s="343"/>
      <c r="I59" s="345"/>
      <c r="J59" s="394"/>
      <c r="K59" s="344"/>
    </row>
    <row r="60" spans="1:11" ht="16.8" thickBot="1">
      <c r="A60" s="321" t="s">
        <v>22</v>
      </c>
      <c r="B60" s="360"/>
      <c r="C60" s="384"/>
      <c r="D60" s="360"/>
      <c r="E60" s="360"/>
      <c r="F60" s="462">
        <f>SUM(F58:F59)</f>
        <v>120</v>
      </c>
      <c r="G60" s="113">
        <f>G58</f>
        <v>17000</v>
      </c>
      <c r="H60" s="396"/>
      <c r="I60" s="446"/>
      <c r="J60" s="398">
        <f>SUM(J58:J59)</f>
        <v>5000</v>
      </c>
      <c r="K60" s="434"/>
    </row>
    <row r="61" spans="1:11" ht="16.8" thickBot="1">
      <c r="A61" s="323"/>
      <c r="B61" s="383"/>
      <c r="C61" s="385"/>
      <c r="D61" s="383"/>
      <c r="E61" s="383"/>
      <c r="F61" s="469"/>
      <c r="G61" s="162">
        <f>G59</f>
        <v>16960</v>
      </c>
      <c r="H61" s="397"/>
      <c r="I61" s="447"/>
      <c r="J61" s="399"/>
      <c r="K61" s="464"/>
    </row>
    <row r="62" spans="1:11" ht="16.8" thickTop="1">
      <c r="A62" s="107"/>
      <c r="B62" s="108" t="s">
        <v>918</v>
      </c>
      <c r="C62" s="108"/>
      <c r="D62" s="107"/>
      <c r="E62" s="107"/>
      <c r="F62" s="107"/>
      <c r="G62" s="107"/>
      <c r="H62" s="107"/>
      <c r="I62" s="107"/>
      <c r="J62" s="107"/>
    </row>
    <row r="63" spans="1:11" ht="16.8" thickBot="1">
      <c r="A63" s="109" t="s">
        <v>1022</v>
      </c>
      <c r="B63" s="164" t="str">
        <f>IF(A63=0,"",VLOOKUP(A63,[6]參照函數!A$1:B$65536,2,FALSE))</f>
        <v>達義社</v>
      </c>
      <c r="C63" s="164" t="s">
        <v>877</v>
      </c>
      <c r="D63" s="118">
        <v>3</v>
      </c>
      <c r="E63" s="168" t="s">
        <v>878</v>
      </c>
      <c r="F63" s="168"/>
      <c r="G63" s="395" t="s">
        <v>879</v>
      </c>
      <c r="H63" s="395"/>
      <c r="I63" s="395"/>
      <c r="J63" s="246">
        <f>J72</f>
        <v>24000</v>
      </c>
      <c r="K63" t="s">
        <v>1720</v>
      </c>
    </row>
    <row r="64" spans="1:11" ht="16.8" customHeight="1" thickTop="1">
      <c r="A64" s="348" t="s">
        <v>9</v>
      </c>
      <c r="B64" s="350" t="s">
        <v>10</v>
      </c>
      <c r="C64" s="350" t="s">
        <v>880</v>
      </c>
      <c r="D64" s="350" t="s">
        <v>12</v>
      </c>
      <c r="E64" s="350" t="s">
        <v>921</v>
      </c>
      <c r="F64" s="350" t="s">
        <v>923</v>
      </c>
      <c r="G64" s="11" t="s">
        <v>15</v>
      </c>
      <c r="H64" s="351" t="s">
        <v>2036</v>
      </c>
      <c r="I64" s="352"/>
      <c r="J64" s="353"/>
      <c r="K64" s="354" t="s">
        <v>17</v>
      </c>
    </row>
    <row r="65" spans="1:11" ht="16.8" thickBot="1">
      <c r="A65" s="348"/>
      <c r="B65" s="350"/>
      <c r="C65" s="350"/>
      <c r="D65" s="350"/>
      <c r="E65" s="350"/>
      <c r="F65" s="365"/>
      <c r="G65" s="12" t="s">
        <v>18</v>
      </c>
      <c r="H65" s="111" t="s">
        <v>19</v>
      </c>
      <c r="I65" s="111" t="s">
        <v>20</v>
      </c>
      <c r="J65" s="111" t="s">
        <v>21</v>
      </c>
      <c r="K65" s="355"/>
    </row>
    <row r="66" spans="1:11" ht="16.8" thickBot="1">
      <c r="A66" s="336" t="s">
        <v>1023</v>
      </c>
      <c r="B66" s="321" t="s">
        <v>1706</v>
      </c>
      <c r="C66" s="339" t="s">
        <v>1024</v>
      </c>
      <c r="D66" s="321" t="s">
        <v>1025</v>
      </c>
      <c r="E66" s="321" t="s">
        <v>1026</v>
      </c>
      <c r="F66" s="473">
        <v>1000</v>
      </c>
      <c r="G66" s="112">
        <v>200000</v>
      </c>
      <c r="H66" s="343">
        <v>1</v>
      </c>
      <c r="I66" s="345">
        <v>20</v>
      </c>
      <c r="J66" s="394">
        <v>20000</v>
      </c>
      <c r="K66" s="343"/>
    </row>
    <row r="67" spans="1:11" ht="16.8" thickBot="1">
      <c r="A67" s="337"/>
      <c r="B67" s="338"/>
      <c r="C67" s="340"/>
      <c r="D67" s="338"/>
      <c r="E67" s="338"/>
      <c r="F67" s="341"/>
      <c r="G67" s="163">
        <v>20000</v>
      </c>
      <c r="H67" s="343"/>
      <c r="I67" s="345"/>
      <c r="J67" s="394"/>
      <c r="K67" s="344"/>
    </row>
    <row r="68" spans="1:11">
      <c r="A68" s="412" t="s">
        <v>1721</v>
      </c>
      <c r="B68" s="321" t="s">
        <v>1027</v>
      </c>
      <c r="C68" s="460" t="s">
        <v>1028</v>
      </c>
      <c r="D68" s="321" t="s">
        <v>1029</v>
      </c>
      <c r="E68" s="432" t="s">
        <v>1030</v>
      </c>
      <c r="F68" s="321">
        <v>80</v>
      </c>
      <c r="G68" s="112">
        <v>7600</v>
      </c>
      <c r="H68" s="321">
        <v>7</v>
      </c>
      <c r="I68" s="321">
        <v>2</v>
      </c>
      <c r="J68" s="437">
        <v>2000</v>
      </c>
      <c r="K68" s="450"/>
    </row>
    <row r="69" spans="1:11" ht="16.8" thickBot="1">
      <c r="A69" s="413"/>
      <c r="B69" s="338"/>
      <c r="C69" s="461"/>
      <c r="D69" s="338"/>
      <c r="E69" s="433"/>
      <c r="F69" s="341"/>
      <c r="G69" s="166">
        <v>2000</v>
      </c>
      <c r="H69" s="338"/>
      <c r="I69" s="338"/>
      <c r="J69" s="393"/>
      <c r="K69" s="439"/>
    </row>
    <row r="70" spans="1:11">
      <c r="A70" s="455" t="s">
        <v>1722</v>
      </c>
      <c r="B70" s="321" t="s">
        <v>1031</v>
      </c>
      <c r="C70" s="339" t="s">
        <v>1032</v>
      </c>
      <c r="D70" s="321" t="s">
        <v>1033</v>
      </c>
      <c r="E70" s="432" t="s">
        <v>1026</v>
      </c>
      <c r="F70" s="321">
        <v>500</v>
      </c>
      <c r="G70" s="112">
        <v>5200</v>
      </c>
      <c r="H70" s="436">
        <v>5</v>
      </c>
      <c r="I70" s="321">
        <v>2</v>
      </c>
      <c r="J70" s="437">
        <v>2000</v>
      </c>
      <c r="K70" s="434"/>
    </row>
    <row r="71" spans="1:11" ht="16.8" thickBot="1">
      <c r="A71" s="456"/>
      <c r="B71" s="338"/>
      <c r="C71" s="340"/>
      <c r="D71" s="338"/>
      <c r="E71" s="433"/>
      <c r="F71" s="341"/>
      <c r="G71" s="163">
        <v>2000</v>
      </c>
      <c r="H71" s="436"/>
      <c r="I71" s="338"/>
      <c r="J71" s="393"/>
      <c r="K71" s="435"/>
    </row>
    <row r="72" spans="1:11" ht="16.8" thickBot="1">
      <c r="A72" s="360" t="s">
        <v>22</v>
      </c>
      <c r="B72" s="360"/>
      <c r="C72" s="384"/>
      <c r="D72" s="360"/>
      <c r="E72" s="360"/>
      <c r="F72" s="462">
        <f>SUM(F66:F67)</f>
        <v>1000</v>
      </c>
      <c r="G72" s="113">
        <f>G66</f>
        <v>200000</v>
      </c>
      <c r="H72" s="396"/>
      <c r="I72" s="446"/>
      <c r="J72" s="398">
        <f>SUM(J66:J71)</f>
        <v>24000</v>
      </c>
      <c r="K72" s="434"/>
    </row>
    <row r="73" spans="1:11" ht="16.8" thickBot="1">
      <c r="A73" s="478"/>
      <c r="B73" s="383"/>
      <c r="C73" s="385"/>
      <c r="D73" s="383"/>
      <c r="E73" s="383"/>
      <c r="F73" s="469"/>
      <c r="G73" s="162">
        <f>G67</f>
        <v>20000</v>
      </c>
      <c r="H73" s="397"/>
      <c r="I73" s="447"/>
      <c r="J73" s="399"/>
      <c r="K73" s="464"/>
    </row>
    <row r="74" spans="1:11" ht="16.8" thickTop="1">
      <c r="A74" s="107"/>
      <c r="B74" s="108" t="s">
        <v>918</v>
      </c>
      <c r="C74" s="108"/>
      <c r="D74" s="107"/>
      <c r="E74" s="107"/>
      <c r="F74" s="107"/>
      <c r="G74" s="107"/>
      <c r="H74" s="107"/>
      <c r="I74" s="107"/>
      <c r="J74" s="107"/>
    </row>
    <row r="75" spans="1:11" ht="16.8" thickBot="1">
      <c r="A75" s="109" t="s">
        <v>1036</v>
      </c>
      <c r="B75" s="164" t="str">
        <f>IF(A75=0,"",VLOOKUP(A75,[12]參照函數!A$1:B$65536,2,FALSE))</f>
        <v>基層文化服務社</v>
      </c>
      <c r="C75" s="164" t="s">
        <v>877</v>
      </c>
      <c r="D75" s="281">
        <v>5</v>
      </c>
      <c r="E75" s="168" t="s">
        <v>878</v>
      </c>
      <c r="F75" s="168"/>
      <c r="G75" s="395" t="s">
        <v>879</v>
      </c>
      <c r="H75" s="395"/>
      <c r="I75" s="395"/>
      <c r="J75" s="246">
        <f>J88</f>
        <v>22000</v>
      </c>
      <c r="K75" t="s">
        <v>1720</v>
      </c>
    </row>
    <row r="76" spans="1:11" ht="16.8" customHeight="1" thickTop="1">
      <c r="A76" s="348" t="s">
        <v>9</v>
      </c>
      <c r="B76" s="350" t="s">
        <v>10</v>
      </c>
      <c r="C76" s="350" t="s">
        <v>880</v>
      </c>
      <c r="D76" s="350" t="s">
        <v>12</v>
      </c>
      <c r="E76" s="350" t="s">
        <v>921</v>
      </c>
      <c r="F76" s="350" t="s">
        <v>923</v>
      </c>
      <c r="G76" s="11" t="s">
        <v>15</v>
      </c>
      <c r="H76" s="351" t="s">
        <v>2036</v>
      </c>
      <c r="I76" s="352"/>
      <c r="J76" s="353"/>
      <c r="K76" s="354" t="s">
        <v>17</v>
      </c>
    </row>
    <row r="77" spans="1:11" ht="16.8" thickBot="1">
      <c r="A77" s="348"/>
      <c r="B77" s="350"/>
      <c r="C77" s="350"/>
      <c r="D77" s="350"/>
      <c r="E77" s="350"/>
      <c r="F77" s="365"/>
      <c r="G77" s="12" t="s">
        <v>18</v>
      </c>
      <c r="H77" s="111" t="s">
        <v>19</v>
      </c>
      <c r="I77" s="111" t="s">
        <v>20</v>
      </c>
      <c r="J77" s="111" t="s">
        <v>21</v>
      </c>
      <c r="K77" s="355"/>
    </row>
    <row r="78" spans="1:11" ht="16.8" thickBot="1">
      <c r="A78" s="336" t="s">
        <v>1734</v>
      </c>
      <c r="B78" s="321" t="s">
        <v>1815</v>
      </c>
      <c r="C78" s="339" t="s">
        <v>1808</v>
      </c>
      <c r="D78" s="321" t="s">
        <v>1025</v>
      </c>
      <c r="E78" s="321" t="s">
        <v>1037</v>
      </c>
      <c r="F78" s="321">
        <v>100</v>
      </c>
      <c r="G78" s="112">
        <v>10000</v>
      </c>
      <c r="H78" s="343">
        <v>3</v>
      </c>
      <c r="I78" s="345">
        <v>5</v>
      </c>
      <c r="J78" s="394">
        <v>5000</v>
      </c>
      <c r="K78" s="321"/>
    </row>
    <row r="79" spans="1:11" ht="16.8" thickBot="1">
      <c r="A79" s="337"/>
      <c r="B79" s="338"/>
      <c r="C79" s="340"/>
      <c r="D79" s="338"/>
      <c r="E79" s="338"/>
      <c r="F79" s="341"/>
      <c r="G79" s="163">
        <v>5000</v>
      </c>
      <c r="H79" s="343"/>
      <c r="I79" s="345"/>
      <c r="J79" s="394"/>
      <c r="K79" s="338"/>
    </row>
    <row r="80" spans="1:11">
      <c r="A80" s="412" t="s">
        <v>1723</v>
      </c>
      <c r="B80" s="321" t="s">
        <v>1041</v>
      </c>
      <c r="C80" s="339" t="s">
        <v>906</v>
      </c>
      <c r="D80" s="321" t="s">
        <v>1042</v>
      </c>
      <c r="E80" s="321" t="s">
        <v>1043</v>
      </c>
      <c r="F80" s="321">
        <v>100</v>
      </c>
      <c r="G80" s="127">
        <v>8000</v>
      </c>
      <c r="H80" s="321">
        <v>5</v>
      </c>
      <c r="I80" s="321">
        <v>5</v>
      </c>
      <c r="J80" s="437">
        <v>5000</v>
      </c>
      <c r="K80" s="438"/>
    </row>
    <row r="81" spans="1:11" ht="16.8" thickBot="1">
      <c r="A81" s="413"/>
      <c r="B81" s="338"/>
      <c r="C81" s="340"/>
      <c r="D81" s="338"/>
      <c r="E81" s="338"/>
      <c r="F81" s="341"/>
      <c r="G81" s="166">
        <v>5000</v>
      </c>
      <c r="H81" s="338"/>
      <c r="I81" s="338"/>
      <c r="J81" s="393"/>
      <c r="K81" s="439"/>
    </row>
    <row r="82" spans="1:11">
      <c r="A82" s="412" t="s">
        <v>1724</v>
      </c>
      <c r="B82" s="321" t="s">
        <v>1814</v>
      </c>
      <c r="C82" s="339" t="s">
        <v>1809</v>
      </c>
      <c r="D82" s="321" t="s">
        <v>1044</v>
      </c>
      <c r="E82" s="321" t="s">
        <v>1045</v>
      </c>
      <c r="F82" s="321">
        <v>40</v>
      </c>
      <c r="G82" s="112">
        <v>35280</v>
      </c>
      <c r="H82" s="321">
        <v>7</v>
      </c>
      <c r="I82" s="321">
        <v>8</v>
      </c>
      <c r="J82" s="467">
        <v>8000</v>
      </c>
      <c r="K82" s="434"/>
    </row>
    <row r="83" spans="1:11" ht="16.8" thickBot="1">
      <c r="A83" s="413"/>
      <c r="B83" s="338"/>
      <c r="C83" s="340"/>
      <c r="D83" s="338"/>
      <c r="E83" s="338"/>
      <c r="F83" s="341"/>
      <c r="G83" s="163">
        <v>20000</v>
      </c>
      <c r="H83" s="338"/>
      <c r="I83" s="338"/>
      <c r="J83" s="468"/>
      <c r="K83" s="435"/>
    </row>
    <row r="84" spans="1:11">
      <c r="A84" s="412" t="s">
        <v>1753</v>
      </c>
      <c r="B84" s="321" t="s">
        <v>1812</v>
      </c>
      <c r="C84" s="460" t="s">
        <v>1810</v>
      </c>
      <c r="D84" s="321" t="s">
        <v>1038</v>
      </c>
      <c r="E84" s="432" t="s">
        <v>1039</v>
      </c>
      <c r="F84" s="321">
        <v>30</v>
      </c>
      <c r="G84" s="112">
        <v>2200</v>
      </c>
      <c r="H84" s="321">
        <v>7</v>
      </c>
      <c r="I84" s="321">
        <v>2</v>
      </c>
      <c r="J84" s="437">
        <v>2000</v>
      </c>
      <c r="K84" s="450"/>
    </row>
    <row r="85" spans="1:11" ht="16.8" thickBot="1">
      <c r="A85" s="413"/>
      <c r="B85" s="338"/>
      <c r="C85" s="461"/>
      <c r="D85" s="338"/>
      <c r="E85" s="433"/>
      <c r="F85" s="341"/>
      <c r="G85" s="166">
        <v>2000</v>
      </c>
      <c r="H85" s="338"/>
      <c r="I85" s="338"/>
      <c r="J85" s="393"/>
      <c r="K85" s="439"/>
    </row>
    <row r="86" spans="1:11">
      <c r="A86" s="455" t="s">
        <v>1754</v>
      </c>
      <c r="B86" s="321" t="s">
        <v>1813</v>
      </c>
      <c r="C86" s="339" t="s">
        <v>1811</v>
      </c>
      <c r="D86" s="321" t="s">
        <v>1040</v>
      </c>
      <c r="E86" s="432" t="s">
        <v>1039</v>
      </c>
      <c r="F86" s="321">
        <v>40</v>
      </c>
      <c r="G86" s="112">
        <v>3600</v>
      </c>
      <c r="H86" s="436">
        <v>7</v>
      </c>
      <c r="I86" s="321">
        <v>2</v>
      </c>
      <c r="J86" s="437">
        <v>2000</v>
      </c>
      <c r="K86" s="434"/>
    </row>
    <row r="87" spans="1:11" ht="16.8" thickBot="1">
      <c r="A87" s="456"/>
      <c r="B87" s="338"/>
      <c r="C87" s="340"/>
      <c r="D87" s="338"/>
      <c r="E87" s="433"/>
      <c r="F87" s="341"/>
      <c r="G87" s="163">
        <v>2500</v>
      </c>
      <c r="H87" s="436"/>
      <c r="I87" s="338"/>
      <c r="J87" s="393"/>
      <c r="K87" s="435"/>
    </row>
    <row r="88" spans="1:11" ht="16.8" thickBot="1">
      <c r="A88" s="321" t="s">
        <v>22</v>
      </c>
      <c r="B88" s="360"/>
      <c r="C88" s="384"/>
      <c r="D88" s="360"/>
      <c r="E88" s="360"/>
      <c r="F88" s="462">
        <f>SUM(F78:F79)</f>
        <v>100</v>
      </c>
      <c r="G88" s="113">
        <f>G78+G80+G82+G84+G86</f>
        <v>59080</v>
      </c>
      <c r="H88" s="396"/>
      <c r="I88" s="446"/>
      <c r="J88" s="398">
        <f>SUM(J78:J87)</f>
        <v>22000</v>
      </c>
      <c r="K88" s="321"/>
    </row>
    <row r="89" spans="1:11" ht="16.8" thickBot="1">
      <c r="A89" s="323"/>
      <c r="B89" s="383"/>
      <c r="C89" s="385"/>
      <c r="D89" s="383"/>
      <c r="E89" s="383"/>
      <c r="F89" s="469"/>
      <c r="G89" s="162">
        <f>G79+G81+G83+G85+G87</f>
        <v>34500</v>
      </c>
      <c r="H89" s="397"/>
      <c r="I89" s="447"/>
      <c r="J89" s="399"/>
      <c r="K89" s="338"/>
    </row>
    <row r="90" spans="1:11" ht="16.8" thickTop="1"/>
    <row r="91" spans="1:11">
      <c r="A91" s="107"/>
      <c r="B91" s="108" t="s">
        <v>918</v>
      </c>
      <c r="C91" s="108"/>
      <c r="D91" s="107"/>
      <c r="E91" s="107"/>
      <c r="F91" s="107"/>
      <c r="G91" s="107"/>
      <c r="H91" s="107"/>
      <c r="I91" s="107"/>
      <c r="J91" s="107"/>
      <c r="K91" s="107"/>
    </row>
    <row r="92" spans="1:11" ht="16.8" thickBot="1">
      <c r="A92" s="109" t="s">
        <v>1072</v>
      </c>
      <c r="B92" s="164" t="str">
        <f>IF(A92=0,"",VLOOKUP(A92,[13]參照函數!A$1:B$65536,2,FALSE))</f>
        <v>國際菁英學生會</v>
      </c>
      <c r="C92" s="164" t="s">
        <v>877</v>
      </c>
      <c r="D92" s="118">
        <v>3</v>
      </c>
      <c r="E92" s="168" t="s">
        <v>878</v>
      </c>
      <c r="F92" s="168"/>
      <c r="G92" s="395" t="s">
        <v>879</v>
      </c>
      <c r="H92" s="457"/>
      <c r="I92" s="457"/>
      <c r="J92" s="246">
        <f>J101</f>
        <v>3000</v>
      </c>
      <c r="K92" s="110" t="s">
        <v>8</v>
      </c>
    </row>
    <row r="93" spans="1:11" ht="16.8" customHeight="1" thickTop="1">
      <c r="A93" s="321" t="s">
        <v>9</v>
      </c>
      <c r="B93" s="350" t="s">
        <v>10</v>
      </c>
      <c r="C93" s="350" t="s">
        <v>880</v>
      </c>
      <c r="D93" s="350" t="s">
        <v>12</v>
      </c>
      <c r="E93" s="350" t="s">
        <v>921</v>
      </c>
      <c r="F93" s="350" t="s">
        <v>923</v>
      </c>
      <c r="G93" s="17" t="s">
        <v>15</v>
      </c>
      <c r="H93" s="351" t="s">
        <v>2036</v>
      </c>
      <c r="I93" s="352"/>
      <c r="J93" s="353"/>
      <c r="K93" s="458" t="s">
        <v>17</v>
      </c>
    </row>
    <row r="94" spans="1:11" ht="16.8" thickBot="1">
      <c r="A94" s="338"/>
      <c r="B94" s="338"/>
      <c r="C94" s="338"/>
      <c r="D94" s="338"/>
      <c r="E94" s="338"/>
      <c r="F94" s="365"/>
      <c r="G94" s="18" t="s">
        <v>18</v>
      </c>
      <c r="H94" s="114" t="s">
        <v>19</v>
      </c>
      <c r="I94" s="115" t="s">
        <v>20</v>
      </c>
      <c r="J94" s="115" t="s">
        <v>21</v>
      </c>
      <c r="K94" s="459"/>
    </row>
    <row r="95" spans="1:11">
      <c r="A95" s="412" t="s">
        <v>1735</v>
      </c>
      <c r="B95" s="321" t="s">
        <v>1073</v>
      </c>
      <c r="C95" s="339" t="s">
        <v>1816</v>
      </c>
      <c r="D95" s="321" t="s">
        <v>1029</v>
      </c>
      <c r="E95" s="321" t="s">
        <v>1074</v>
      </c>
      <c r="F95" s="321">
        <v>100</v>
      </c>
      <c r="G95" s="112">
        <v>16800</v>
      </c>
      <c r="H95" s="321">
        <v>5</v>
      </c>
      <c r="I95" s="360">
        <v>1</v>
      </c>
      <c r="J95" s="437">
        <v>1000</v>
      </c>
      <c r="K95" s="450"/>
    </row>
    <row r="96" spans="1:11" ht="16.8" thickBot="1">
      <c r="A96" s="413"/>
      <c r="B96" s="338"/>
      <c r="C96" s="340"/>
      <c r="D96" s="338"/>
      <c r="E96" s="338"/>
      <c r="F96" s="338"/>
      <c r="G96" s="163">
        <v>3000</v>
      </c>
      <c r="H96" s="338"/>
      <c r="I96" s="361"/>
      <c r="J96" s="393"/>
      <c r="K96" s="439"/>
    </row>
    <row r="97" spans="1:11">
      <c r="A97" s="455" t="s">
        <v>1736</v>
      </c>
      <c r="B97" s="321" t="s">
        <v>1078</v>
      </c>
      <c r="C97" s="339" t="s">
        <v>1817</v>
      </c>
      <c r="D97" s="321" t="s">
        <v>1079</v>
      </c>
      <c r="E97" s="436" t="s">
        <v>1080</v>
      </c>
      <c r="F97" s="321">
        <v>60</v>
      </c>
      <c r="G97" s="127">
        <v>11200</v>
      </c>
      <c r="H97" s="321">
        <v>5</v>
      </c>
      <c r="I97" s="360">
        <v>1</v>
      </c>
      <c r="J97" s="437">
        <v>1000</v>
      </c>
      <c r="K97" s="434"/>
    </row>
    <row r="98" spans="1:11" ht="16.8" thickBot="1">
      <c r="A98" s="456"/>
      <c r="B98" s="338"/>
      <c r="C98" s="340"/>
      <c r="D98" s="338"/>
      <c r="E98" s="436"/>
      <c r="F98" s="341"/>
      <c r="G98" s="163">
        <v>2000</v>
      </c>
      <c r="H98" s="338"/>
      <c r="I98" s="361"/>
      <c r="J98" s="393"/>
      <c r="K98" s="435"/>
    </row>
    <row r="99" spans="1:11">
      <c r="A99" s="412" t="s">
        <v>1737</v>
      </c>
      <c r="B99" s="321" t="s">
        <v>1712</v>
      </c>
      <c r="C99" s="465" t="s">
        <v>1818</v>
      </c>
      <c r="D99" s="321" t="s">
        <v>1077</v>
      </c>
      <c r="E99" s="321" t="s">
        <v>1045</v>
      </c>
      <c r="F99" s="321">
        <v>40</v>
      </c>
      <c r="G99" s="112">
        <v>98000</v>
      </c>
      <c r="H99" s="321">
        <v>7</v>
      </c>
      <c r="I99" s="360">
        <v>1</v>
      </c>
      <c r="J99" s="437">
        <v>1000</v>
      </c>
      <c r="K99" s="438"/>
    </row>
    <row r="100" spans="1:11" ht="16.8" thickBot="1">
      <c r="A100" s="413"/>
      <c r="B100" s="338"/>
      <c r="C100" s="466"/>
      <c r="D100" s="338"/>
      <c r="E100" s="338"/>
      <c r="F100" s="338"/>
      <c r="G100" s="163">
        <v>2000</v>
      </c>
      <c r="H100" s="338"/>
      <c r="I100" s="361"/>
      <c r="J100" s="393"/>
      <c r="K100" s="439"/>
    </row>
    <row r="101" spans="1:11" ht="16.8" thickBot="1">
      <c r="A101" s="360" t="s">
        <v>22</v>
      </c>
      <c r="B101" s="360"/>
      <c r="C101" s="384"/>
      <c r="D101" s="360"/>
      <c r="E101" s="452"/>
      <c r="F101" s="321">
        <f>SUM(F95:F100)</f>
        <v>200</v>
      </c>
      <c r="G101" s="128">
        <f>G95+G99+G97</f>
        <v>126000</v>
      </c>
      <c r="H101" s="446"/>
      <c r="I101" s="448"/>
      <c r="J101" s="398">
        <f>SUM(J95:J100)</f>
        <v>3000</v>
      </c>
      <c r="K101" s="450"/>
    </row>
    <row r="102" spans="1:11" ht="16.8" thickBot="1">
      <c r="A102" s="383"/>
      <c r="B102" s="383"/>
      <c r="C102" s="383"/>
      <c r="D102" s="383"/>
      <c r="E102" s="453"/>
      <c r="F102" s="327"/>
      <c r="G102" s="162">
        <f>G96+G100+G98</f>
        <v>7000</v>
      </c>
      <c r="H102" s="447"/>
      <c r="I102" s="449"/>
      <c r="J102" s="399"/>
      <c r="K102" s="451"/>
    </row>
    <row r="103" spans="1:11" ht="16.8" thickTop="1"/>
    <row r="104" spans="1:11">
      <c r="A104" s="107"/>
      <c r="B104" s="108" t="s">
        <v>917</v>
      </c>
      <c r="C104" s="108"/>
      <c r="D104" s="107"/>
      <c r="E104" s="107"/>
      <c r="F104" s="107"/>
      <c r="G104" s="107"/>
      <c r="H104" s="107"/>
      <c r="I104" s="107"/>
      <c r="J104" s="107"/>
      <c r="K104" s="107"/>
    </row>
    <row r="105" spans="1:11" ht="16.8" thickBot="1">
      <c r="A105" s="109" t="s">
        <v>985</v>
      </c>
      <c r="B105" s="164" t="str">
        <f>IF(A105=0,"",VLOOKUP(A105,[14]參照函數!A$1:B$65536,2,FALSE))</f>
        <v>淨仁社</v>
      </c>
      <c r="C105" s="164" t="s">
        <v>341</v>
      </c>
      <c r="D105" s="118">
        <v>3</v>
      </c>
      <c r="E105" s="168" t="s">
        <v>342</v>
      </c>
      <c r="F105" s="168"/>
      <c r="G105" s="395" t="s">
        <v>354</v>
      </c>
      <c r="H105" s="457"/>
      <c r="I105" s="457"/>
      <c r="J105" s="56">
        <f>J114</f>
        <v>4000</v>
      </c>
      <c r="K105" s="110" t="s">
        <v>8</v>
      </c>
    </row>
    <row r="106" spans="1:11" ht="16.8" customHeight="1" thickTop="1">
      <c r="A106" s="321" t="s">
        <v>9</v>
      </c>
      <c r="B106" s="350" t="s">
        <v>10</v>
      </c>
      <c r="C106" s="350" t="s">
        <v>986</v>
      </c>
      <c r="D106" s="350" t="s">
        <v>12</v>
      </c>
      <c r="E106" s="350" t="s">
        <v>987</v>
      </c>
      <c r="F106" s="350" t="s">
        <v>988</v>
      </c>
      <c r="G106" s="17" t="s">
        <v>15</v>
      </c>
      <c r="H106" s="351" t="s">
        <v>2036</v>
      </c>
      <c r="I106" s="352"/>
      <c r="J106" s="353"/>
      <c r="K106" s="458" t="s">
        <v>17</v>
      </c>
    </row>
    <row r="107" spans="1:11" ht="16.8" thickBot="1">
      <c r="A107" s="338"/>
      <c r="B107" s="338"/>
      <c r="C107" s="338"/>
      <c r="D107" s="338"/>
      <c r="E107" s="338"/>
      <c r="F107" s="365"/>
      <c r="G107" s="18" t="s">
        <v>18</v>
      </c>
      <c r="H107" s="114" t="s">
        <v>19</v>
      </c>
      <c r="I107" s="115" t="s">
        <v>20</v>
      </c>
      <c r="J107" s="115" t="s">
        <v>21</v>
      </c>
      <c r="K107" s="459"/>
    </row>
    <row r="108" spans="1:11">
      <c r="A108" s="412" t="s">
        <v>1738</v>
      </c>
      <c r="B108" s="321" t="s">
        <v>989</v>
      </c>
      <c r="C108" s="460" t="s">
        <v>1819</v>
      </c>
      <c r="D108" s="321" t="s">
        <v>990</v>
      </c>
      <c r="E108" s="432" t="s">
        <v>991</v>
      </c>
      <c r="F108" s="321">
        <v>150</v>
      </c>
      <c r="G108" s="112">
        <v>1000</v>
      </c>
      <c r="H108" s="321">
        <v>5</v>
      </c>
      <c r="I108" s="321">
        <v>2</v>
      </c>
      <c r="J108" s="437">
        <v>2000</v>
      </c>
      <c r="K108" s="450"/>
    </row>
    <row r="109" spans="1:11" ht="16.8" thickBot="1">
      <c r="A109" s="413"/>
      <c r="B109" s="338"/>
      <c r="C109" s="461"/>
      <c r="D109" s="338"/>
      <c r="E109" s="433"/>
      <c r="F109" s="341"/>
      <c r="G109" s="163">
        <v>2600</v>
      </c>
      <c r="H109" s="338"/>
      <c r="I109" s="338"/>
      <c r="J109" s="393"/>
      <c r="K109" s="439"/>
    </row>
    <row r="110" spans="1:11">
      <c r="A110" s="412" t="s">
        <v>1739</v>
      </c>
      <c r="B110" s="321" t="s">
        <v>992</v>
      </c>
      <c r="C110" s="339" t="s">
        <v>1821</v>
      </c>
      <c r="D110" s="321" t="s">
        <v>993</v>
      </c>
      <c r="E110" s="432" t="s">
        <v>994</v>
      </c>
      <c r="F110" s="321">
        <v>10</v>
      </c>
      <c r="G110" s="112">
        <v>500</v>
      </c>
      <c r="H110" s="436">
        <v>5</v>
      </c>
      <c r="I110" s="321">
        <v>1</v>
      </c>
      <c r="J110" s="437">
        <v>1000</v>
      </c>
      <c r="K110" s="434"/>
    </row>
    <row r="111" spans="1:11" ht="16.8" thickBot="1">
      <c r="A111" s="413"/>
      <c r="B111" s="338"/>
      <c r="C111" s="340"/>
      <c r="D111" s="338"/>
      <c r="E111" s="433"/>
      <c r="F111" s="341"/>
      <c r="G111" s="163">
        <v>1000</v>
      </c>
      <c r="H111" s="436"/>
      <c r="I111" s="338"/>
      <c r="J111" s="393"/>
      <c r="K111" s="435"/>
    </row>
    <row r="112" spans="1:11">
      <c r="A112" s="412" t="s">
        <v>1740</v>
      </c>
      <c r="B112" s="321" t="s">
        <v>995</v>
      </c>
      <c r="C112" s="339" t="s">
        <v>1820</v>
      </c>
      <c r="D112" s="321" t="s">
        <v>996</v>
      </c>
      <c r="E112" s="432" t="s">
        <v>991</v>
      </c>
      <c r="F112" s="321">
        <v>150</v>
      </c>
      <c r="G112" s="127">
        <v>1100</v>
      </c>
      <c r="H112" s="321">
        <v>5</v>
      </c>
      <c r="I112" s="321">
        <v>1</v>
      </c>
      <c r="J112" s="437">
        <v>1000</v>
      </c>
      <c r="K112" s="438"/>
    </row>
    <row r="113" spans="1:11" ht="16.8" thickBot="1">
      <c r="A113" s="413"/>
      <c r="B113" s="338"/>
      <c r="C113" s="340"/>
      <c r="D113" s="338"/>
      <c r="E113" s="433"/>
      <c r="F113" s="341"/>
      <c r="G113" s="166">
        <v>2000</v>
      </c>
      <c r="H113" s="338"/>
      <c r="I113" s="338"/>
      <c r="J113" s="393"/>
      <c r="K113" s="439"/>
    </row>
    <row r="114" spans="1:11" ht="16.8" thickBot="1">
      <c r="A114" s="360" t="s">
        <v>22</v>
      </c>
      <c r="B114" s="360"/>
      <c r="C114" s="384"/>
      <c r="D114" s="360"/>
      <c r="E114" s="360"/>
      <c r="F114" s="462">
        <f>SUM(F104:F113)</f>
        <v>310</v>
      </c>
      <c r="G114" s="113">
        <f>G108+G110+G112</f>
        <v>2600</v>
      </c>
      <c r="H114" s="446"/>
      <c r="I114" s="446"/>
      <c r="J114" s="398">
        <f>SUM(J108:J113)</f>
        <v>4000</v>
      </c>
      <c r="K114" s="434"/>
    </row>
    <row r="115" spans="1:11" ht="16.8" thickBot="1">
      <c r="A115" s="383"/>
      <c r="B115" s="383"/>
      <c r="C115" s="385"/>
      <c r="D115" s="383"/>
      <c r="E115" s="383"/>
      <c r="F115" s="463"/>
      <c r="G115" s="162">
        <f>G109+G111+G113</f>
        <v>5600</v>
      </c>
      <c r="H115" s="447"/>
      <c r="I115" s="447"/>
      <c r="J115" s="399"/>
      <c r="K115" s="464"/>
    </row>
    <row r="116" spans="1:11" ht="16.8" thickTop="1"/>
    <row r="117" spans="1:11" ht="409.6">
      <c r="A117" s="107"/>
      <c r="B117" s="108" t="s">
        <v>918</v>
      </c>
      <c r="C117" s="108"/>
      <c r="D117" s="107"/>
      <c r="E117" s="107"/>
      <c r="F117" s="107"/>
      <c r="G117" s="107"/>
      <c r="H117" s="107"/>
      <c r="I117" s="107"/>
      <c r="J117" s="107"/>
      <c r="K117" s="107"/>
    </row>
    <row r="118" spans="1:11" ht="16.8" thickBot="1">
      <c r="A118" s="109" t="s">
        <v>1057</v>
      </c>
      <c r="B118" s="164" t="str">
        <f>IF(A118=0,"",VLOOKUP(A118,[15]參照函數!A$1:B$65536,2,FALSE))</f>
        <v>繪本服務學習社</v>
      </c>
      <c r="C118" s="164" t="s">
        <v>877</v>
      </c>
      <c r="D118" s="118">
        <v>3</v>
      </c>
      <c r="E118" s="168" t="s">
        <v>878</v>
      </c>
      <c r="F118" s="168"/>
      <c r="G118" s="395" t="s">
        <v>879</v>
      </c>
      <c r="H118" s="457"/>
      <c r="I118" s="457"/>
      <c r="J118" s="56">
        <f>J127</f>
        <v>7000</v>
      </c>
      <c r="K118" s="110" t="s">
        <v>8</v>
      </c>
    </row>
    <row r="119" spans="1:11" ht="16.8" thickTop="1">
      <c r="A119" s="321" t="s">
        <v>9</v>
      </c>
      <c r="B119" s="350" t="s">
        <v>10</v>
      </c>
      <c r="C119" s="350" t="s">
        <v>880</v>
      </c>
      <c r="D119" s="350" t="s">
        <v>12</v>
      </c>
      <c r="E119" s="350" t="s">
        <v>921</v>
      </c>
      <c r="F119" s="350" t="s">
        <v>923</v>
      </c>
      <c r="G119" s="17" t="s">
        <v>15</v>
      </c>
      <c r="H119" s="351" t="s">
        <v>16</v>
      </c>
      <c r="I119" s="352"/>
      <c r="J119" s="353"/>
      <c r="K119" s="458" t="s">
        <v>17</v>
      </c>
    </row>
    <row r="120" spans="1:11" ht="16.8" thickBot="1">
      <c r="A120" s="338"/>
      <c r="B120" s="338"/>
      <c r="C120" s="338"/>
      <c r="D120" s="338"/>
      <c r="E120" s="338"/>
      <c r="F120" s="365"/>
      <c r="G120" s="18" t="s">
        <v>18</v>
      </c>
      <c r="H120" s="114" t="s">
        <v>19</v>
      </c>
      <c r="I120" s="115" t="s">
        <v>20</v>
      </c>
      <c r="J120" s="115" t="s">
        <v>21</v>
      </c>
      <c r="K120" s="459"/>
    </row>
    <row r="121" spans="1:11">
      <c r="A121" s="412" t="s">
        <v>1731</v>
      </c>
      <c r="B121" s="321" t="s">
        <v>1827</v>
      </c>
      <c r="C121" s="460" t="s">
        <v>1822</v>
      </c>
      <c r="D121" s="321" t="s">
        <v>1788</v>
      </c>
      <c r="E121" s="432" t="s">
        <v>1059</v>
      </c>
      <c r="F121" s="321">
        <v>15</v>
      </c>
      <c r="G121" s="127">
        <v>1300</v>
      </c>
      <c r="H121" s="321">
        <v>7</v>
      </c>
      <c r="I121" s="321">
        <v>1</v>
      </c>
      <c r="J121" s="437">
        <v>1000</v>
      </c>
      <c r="K121" s="450"/>
    </row>
    <row r="122" spans="1:11" ht="16.8" thickBot="1">
      <c r="A122" s="413"/>
      <c r="B122" s="338"/>
      <c r="C122" s="461"/>
      <c r="D122" s="338"/>
      <c r="E122" s="433"/>
      <c r="F122" s="341"/>
      <c r="G122" s="166">
        <v>1000</v>
      </c>
      <c r="H122" s="338"/>
      <c r="I122" s="338"/>
      <c r="J122" s="393"/>
      <c r="K122" s="439"/>
    </row>
    <row r="123" spans="1:11">
      <c r="A123" s="455" t="s">
        <v>1732</v>
      </c>
      <c r="B123" s="321" t="s">
        <v>1826</v>
      </c>
      <c r="C123" s="339" t="s">
        <v>1823</v>
      </c>
      <c r="D123" s="321" t="s">
        <v>711</v>
      </c>
      <c r="E123" s="321" t="s">
        <v>1062</v>
      </c>
      <c r="F123" s="321">
        <v>26</v>
      </c>
      <c r="G123" s="112">
        <v>1020</v>
      </c>
      <c r="H123" s="321">
        <v>5</v>
      </c>
      <c r="I123" s="321">
        <v>1</v>
      </c>
      <c r="J123" s="437">
        <v>1000</v>
      </c>
      <c r="K123" s="434"/>
    </row>
    <row r="124" spans="1:11" ht="16.8" thickBot="1">
      <c r="A124" s="456"/>
      <c r="B124" s="338"/>
      <c r="C124" s="340"/>
      <c r="D124" s="338"/>
      <c r="E124" s="338"/>
      <c r="F124" s="341"/>
      <c r="G124" s="166">
        <v>1000</v>
      </c>
      <c r="H124" s="338"/>
      <c r="I124" s="338"/>
      <c r="J124" s="393"/>
      <c r="K124" s="435"/>
    </row>
    <row r="125" spans="1:11">
      <c r="A125" s="412" t="s">
        <v>1733</v>
      </c>
      <c r="B125" s="321" t="s">
        <v>1825</v>
      </c>
      <c r="C125" s="339" t="s">
        <v>1824</v>
      </c>
      <c r="D125" s="321" t="s">
        <v>1063</v>
      </c>
      <c r="E125" s="321" t="s">
        <v>1064</v>
      </c>
      <c r="F125" s="321">
        <v>16</v>
      </c>
      <c r="G125" s="112">
        <v>11460</v>
      </c>
      <c r="H125" s="321">
        <v>7</v>
      </c>
      <c r="I125" s="321">
        <v>5</v>
      </c>
      <c r="J125" s="437">
        <v>5000</v>
      </c>
      <c r="K125" s="438"/>
    </row>
    <row r="126" spans="1:11" ht="16.8" thickBot="1">
      <c r="A126" s="413"/>
      <c r="B126" s="338"/>
      <c r="C126" s="340"/>
      <c r="D126" s="338"/>
      <c r="E126" s="338"/>
      <c r="F126" s="341"/>
      <c r="G126" s="163">
        <v>11000</v>
      </c>
      <c r="H126" s="338"/>
      <c r="I126" s="338"/>
      <c r="J126" s="393"/>
      <c r="K126" s="439"/>
    </row>
    <row r="127" spans="1:11" ht="16.8" thickBot="1">
      <c r="A127" s="321" t="s">
        <v>22</v>
      </c>
      <c r="B127" s="360"/>
      <c r="C127" s="384"/>
      <c r="D127" s="360"/>
      <c r="E127" s="452"/>
      <c r="F127" s="321">
        <f>SUM(F121:F126)</f>
        <v>57</v>
      </c>
      <c r="G127" s="128">
        <f>G121+G123+G125</f>
        <v>13780</v>
      </c>
      <c r="H127" s="446"/>
      <c r="I127" s="448"/>
      <c r="J127" s="398">
        <f>SUM(J121:J126)</f>
        <v>7000</v>
      </c>
      <c r="K127" s="450"/>
    </row>
    <row r="128" spans="1:11" ht="16.8" thickBot="1">
      <c r="A128" s="324"/>
      <c r="B128" s="383"/>
      <c r="C128" s="383"/>
      <c r="D128" s="383"/>
      <c r="E128" s="453"/>
      <c r="F128" s="327"/>
      <c r="G128" s="162">
        <f>G122+G124+G126</f>
        <v>13000</v>
      </c>
      <c r="H128" s="447"/>
      <c r="I128" s="449"/>
      <c r="J128" s="399"/>
      <c r="K128" s="451"/>
    </row>
    <row r="129" spans="1:14" ht="84.6" customHeight="1" thickTop="1" thickBot="1">
      <c r="N129" s="246"/>
    </row>
    <row r="130" spans="1:14" ht="16.8" thickTop="1">
      <c r="A130" s="107"/>
      <c r="B130" s="108" t="s">
        <v>918</v>
      </c>
      <c r="C130" s="108"/>
      <c r="D130" s="107"/>
      <c r="E130" s="107"/>
      <c r="F130" s="107"/>
      <c r="G130" s="107"/>
      <c r="H130" s="107"/>
      <c r="I130" s="107"/>
      <c r="J130" s="107"/>
      <c r="K130" s="107"/>
    </row>
    <row r="131" spans="1:14" ht="16.8" thickBot="1">
      <c r="A131" s="109" t="s">
        <v>1081</v>
      </c>
      <c r="B131" s="164" t="str">
        <f>IF(A131=0,"",VLOOKUP(A131,[16]參照函數!A$1:B$65536,2,FALSE))</f>
        <v>仁愛服務社</v>
      </c>
      <c r="C131" s="164" t="s">
        <v>877</v>
      </c>
      <c r="D131" s="118">
        <v>4</v>
      </c>
      <c r="E131" s="168" t="s">
        <v>878</v>
      </c>
      <c r="F131" s="168"/>
      <c r="G131" s="395" t="s">
        <v>879</v>
      </c>
      <c r="H131" s="457"/>
      <c r="I131" s="457"/>
      <c r="J131" s="246">
        <f>J142</f>
        <v>3000</v>
      </c>
      <c r="K131" s="110" t="s">
        <v>8</v>
      </c>
    </row>
    <row r="132" spans="1:14" ht="16.8" thickTop="1">
      <c r="A132" s="321" t="s">
        <v>9</v>
      </c>
      <c r="B132" s="350" t="s">
        <v>10</v>
      </c>
      <c r="C132" s="350" t="s">
        <v>880</v>
      </c>
      <c r="D132" s="350" t="s">
        <v>12</v>
      </c>
      <c r="E132" s="350" t="s">
        <v>921</v>
      </c>
      <c r="F132" s="350" t="s">
        <v>923</v>
      </c>
      <c r="G132" s="17" t="s">
        <v>15</v>
      </c>
      <c r="H132" s="351" t="s">
        <v>16</v>
      </c>
      <c r="I132" s="352"/>
      <c r="J132" s="353"/>
      <c r="K132" s="458" t="s">
        <v>17</v>
      </c>
    </row>
    <row r="133" spans="1:14" ht="16.8" thickBot="1">
      <c r="A133" s="338"/>
      <c r="B133" s="338"/>
      <c r="C133" s="338"/>
      <c r="D133" s="338"/>
      <c r="E133" s="338"/>
      <c r="F133" s="365"/>
      <c r="G133" s="18" t="s">
        <v>18</v>
      </c>
      <c r="H133" s="114" t="s">
        <v>19</v>
      </c>
      <c r="I133" s="115" t="s">
        <v>20</v>
      </c>
      <c r="J133" s="115" t="s">
        <v>21</v>
      </c>
      <c r="K133" s="459"/>
    </row>
    <row r="134" spans="1:14">
      <c r="A134" s="412" t="s">
        <v>1741</v>
      </c>
      <c r="B134" s="321" t="s">
        <v>1083</v>
      </c>
      <c r="C134" s="339" t="s">
        <v>1828</v>
      </c>
      <c r="D134" s="321" t="s">
        <v>1084</v>
      </c>
      <c r="E134" s="432" t="s">
        <v>1085</v>
      </c>
      <c r="F134" s="321">
        <v>18</v>
      </c>
      <c r="G134" s="112">
        <v>2880</v>
      </c>
      <c r="H134" s="321">
        <v>7</v>
      </c>
      <c r="I134" s="321">
        <v>0</v>
      </c>
      <c r="J134" s="437">
        <v>0</v>
      </c>
      <c r="K134" s="450"/>
    </row>
    <row r="135" spans="1:14" ht="16.8" thickBot="1">
      <c r="A135" s="413"/>
      <c r="B135" s="338"/>
      <c r="C135" s="340"/>
      <c r="D135" s="338"/>
      <c r="E135" s="433"/>
      <c r="F135" s="341"/>
      <c r="G135" s="166">
        <v>2000</v>
      </c>
      <c r="H135" s="338"/>
      <c r="I135" s="338"/>
      <c r="J135" s="393"/>
      <c r="K135" s="439"/>
    </row>
    <row r="136" spans="1:14">
      <c r="A136" s="455" t="s">
        <v>1742</v>
      </c>
      <c r="B136" s="321" t="s">
        <v>1087</v>
      </c>
      <c r="C136" s="339" t="s">
        <v>1829</v>
      </c>
      <c r="D136" s="321" t="s">
        <v>1038</v>
      </c>
      <c r="E136" s="432" t="s">
        <v>1085</v>
      </c>
      <c r="F136" s="321">
        <v>20</v>
      </c>
      <c r="G136" s="112">
        <v>2700</v>
      </c>
      <c r="H136" s="436">
        <v>7</v>
      </c>
      <c r="I136" s="321">
        <v>1</v>
      </c>
      <c r="J136" s="437">
        <v>1000</v>
      </c>
      <c r="K136" s="434"/>
    </row>
    <row r="137" spans="1:14" ht="16.8" thickBot="1">
      <c r="A137" s="456"/>
      <c r="B137" s="338"/>
      <c r="C137" s="340"/>
      <c r="D137" s="338"/>
      <c r="E137" s="433"/>
      <c r="F137" s="341"/>
      <c r="G137" s="163">
        <v>1000</v>
      </c>
      <c r="H137" s="436"/>
      <c r="I137" s="338"/>
      <c r="J137" s="393"/>
      <c r="K137" s="435"/>
    </row>
    <row r="138" spans="1:14">
      <c r="A138" s="412" t="s">
        <v>1743</v>
      </c>
      <c r="B138" s="321" t="s">
        <v>1713</v>
      </c>
      <c r="C138" s="339" t="s">
        <v>1584</v>
      </c>
      <c r="D138" s="321" t="s">
        <v>1088</v>
      </c>
      <c r="E138" s="432" t="s">
        <v>1085</v>
      </c>
      <c r="F138" s="321">
        <v>15</v>
      </c>
      <c r="G138" s="127">
        <v>3850</v>
      </c>
      <c r="H138" s="321">
        <v>7</v>
      </c>
      <c r="I138" s="321">
        <v>1</v>
      </c>
      <c r="J138" s="437">
        <v>1000</v>
      </c>
      <c r="K138" s="438"/>
    </row>
    <row r="139" spans="1:14" ht="16.8" thickBot="1">
      <c r="A139" s="413"/>
      <c r="B139" s="338"/>
      <c r="C139" s="340"/>
      <c r="D139" s="338"/>
      <c r="E139" s="433"/>
      <c r="F139" s="341"/>
      <c r="G139" s="166">
        <v>2000</v>
      </c>
      <c r="H139" s="338"/>
      <c r="I139" s="338"/>
      <c r="J139" s="393"/>
      <c r="K139" s="439"/>
    </row>
    <row r="140" spans="1:14">
      <c r="A140" s="412" t="s">
        <v>1744</v>
      </c>
      <c r="B140" s="321" t="s">
        <v>1089</v>
      </c>
      <c r="C140" s="339" t="s">
        <v>1794</v>
      </c>
      <c r="D140" s="321" t="s">
        <v>1038</v>
      </c>
      <c r="E140" s="432" t="s">
        <v>1085</v>
      </c>
      <c r="F140" s="321">
        <v>15</v>
      </c>
      <c r="G140" s="112">
        <v>2965</v>
      </c>
      <c r="H140" s="321">
        <v>7</v>
      </c>
      <c r="I140" s="321">
        <v>1</v>
      </c>
      <c r="J140" s="437">
        <v>1000</v>
      </c>
      <c r="K140" s="434"/>
    </row>
    <row r="141" spans="1:14" ht="16.8" thickBot="1">
      <c r="A141" s="413"/>
      <c r="B141" s="338"/>
      <c r="C141" s="340"/>
      <c r="D141" s="338"/>
      <c r="E141" s="433"/>
      <c r="F141" s="341"/>
      <c r="G141" s="163">
        <v>1000</v>
      </c>
      <c r="H141" s="338"/>
      <c r="I141" s="338"/>
      <c r="J141" s="393"/>
      <c r="K141" s="435"/>
    </row>
    <row r="142" spans="1:14" ht="16.8" thickBot="1">
      <c r="A142" s="360" t="s">
        <v>22</v>
      </c>
      <c r="B142" s="360"/>
      <c r="C142" s="384"/>
      <c r="D142" s="360"/>
      <c r="E142" s="452"/>
      <c r="F142" s="321">
        <f>SUM(F134:F141)</f>
        <v>68</v>
      </c>
      <c r="G142" s="128">
        <f>G134+G136+G138+G140</f>
        <v>12395</v>
      </c>
      <c r="H142" s="446"/>
      <c r="I142" s="448"/>
      <c r="J142" s="398">
        <f>SUM(J134:J141)</f>
        <v>3000</v>
      </c>
      <c r="K142" s="450"/>
    </row>
    <row r="143" spans="1:14" ht="16.8" thickBot="1">
      <c r="A143" s="383"/>
      <c r="B143" s="383"/>
      <c r="C143" s="383"/>
      <c r="D143" s="383"/>
      <c r="E143" s="453"/>
      <c r="F143" s="327"/>
      <c r="G143" s="162">
        <f>G135+G137+G139+G141</f>
        <v>6000</v>
      </c>
      <c r="H143" s="447"/>
      <c r="I143" s="449"/>
      <c r="J143" s="399"/>
      <c r="K143" s="451"/>
    </row>
    <row r="144" spans="1:14" ht="16.8" thickTop="1"/>
  </sheetData>
  <mergeCells count="581">
    <mergeCell ref="A1:C1"/>
    <mergeCell ref="G3:I3"/>
    <mergeCell ref="A4:A5"/>
    <mergeCell ref="B4:B5"/>
    <mergeCell ref="C4:C5"/>
    <mergeCell ref="D4:D5"/>
    <mergeCell ref="E4:E5"/>
    <mergeCell ref="F4:F5"/>
    <mergeCell ref="H4:J4"/>
    <mergeCell ref="K4:K5"/>
    <mergeCell ref="A6:A7"/>
    <mergeCell ref="B6:B7"/>
    <mergeCell ref="C6:C7"/>
    <mergeCell ref="D6:D7"/>
    <mergeCell ref="E6:E7"/>
    <mergeCell ref="F6:F7"/>
    <mergeCell ref="H6:H7"/>
    <mergeCell ref="I6:I7"/>
    <mergeCell ref="J6:J7"/>
    <mergeCell ref="K6:K7"/>
    <mergeCell ref="K10:K11"/>
    <mergeCell ref="G13:I13"/>
    <mergeCell ref="A14:A15"/>
    <mergeCell ref="B14:B15"/>
    <mergeCell ref="C14:C15"/>
    <mergeCell ref="D14:D15"/>
    <mergeCell ref="E14:E15"/>
    <mergeCell ref="F14:F15"/>
    <mergeCell ref="H14:J14"/>
    <mergeCell ref="K14:K15"/>
    <mergeCell ref="A10:A11"/>
    <mergeCell ref="B10:B11"/>
    <mergeCell ref="C10:C11"/>
    <mergeCell ref="D10:D11"/>
    <mergeCell ref="E10:E11"/>
    <mergeCell ref="F10:F11"/>
    <mergeCell ref="H10:H11"/>
    <mergeCell ref="I10:I11"/>
    <mergeCell ref="J10:J11"/>
    <mergeCell ref="H16:H17"/>
    <mergeCell ref="I16:I17"/>
    <mergeCell ref="J16:J17"/>
    <mergeCell ref="K16:K17"/>
    <mergeCell ref="A18:A19"/>
    <mergeCell ref="B18:B19"/>
    <mergeCell ref="C18:C19"/>
    <mergeCell ref="D18:D19"/>
    <mergeCell ref="E18:E19"/>
    <mergeCell ref="F18:F19"/>
    <mergeCell ref="A16:A17"/>
    <mergeCell ref="B16:B17"/>
    <mergeCell ref="C16:C17"/>
    <mergeCell ref="D16:D17"/>
    <mergeCell ref="E16:E17"/>
    <mergeCell ref="F16:F17"/>
    <mergeCell ref="H18:H19"/>
    <mergeCell ref="I18:I19"/>
    <mergeCell ref="J18:J19"/>
    <mergeCell ref="K18:K19"/>
    <mergeCell ref="K20:K21"/>
    <mergeCell ref="A22:A23"/>
    <mergeCell ref="B22:B23"/>
    <mergeCell ref="C22:C23"/>
    <mergeCell ref="D22:D23"/>
    <mergeCell ref="E22:E23"/>
    <mergeCell ref="F22:F23"/>
    <mergeCell ref="H22:H23"/>
    <mergeCell ref="I22:I23"/>
    <mergeCell ref="J22:J23"/>
    <mergeCell ref="K22:K23"/>
    <mergeCell ref="A20:A21"/>
    <mergeCell ref="B20:B21"/>
    <mergeCell ref="C20:C21"/>
    <mergeCell ref="D20:D21"/>
    <mergeCell ref="E20:E21"/>
    <mergeCell ref="F20:F21"/>
    <mergeCell ref="H20:H21"/>
    <mergeCell ref="I20:I21"/>
    <mergeCell ref="J20:J21"/>
    <mergeCell ref="K24:K25"/>
    <mergeCell ref="A26:A27"/>
    <mergeCell ref="B26:B27"/>
    <mergeCell ref="C26:C27"/>
    <mergeCell ref="D26:D27"/>
    <mergeCell ref="E26:E27"/>
    <mergeCell ref="F26:F27"/>
    <mergeCell ref="H26:H27"/>
    <mergeCell ref="I26:I27"/>
    <mergeCell ref="J26:J27"/>
    <mergeCell ref="K26:K27"/>
    <mergeCell ref="A24:A25"/>
    <mergeCell ref="B24:B25"/>
    <mergeCell ref="C24:C25"/>
    <mergeCell ref="D24:D25"/>
    <mergeCell ref="E24:E25"/>
    <mergeCell ref="F24:F25"/>
    <mergeCell ref="H24:H25"/>
    <mergeCell ref="I24:I25"/>
    <mergeCell ref="J24:J25"/>
    <mergeCell ref="A44:A45"/>
    <mergeCell ref="B44:B45"/>
    <mergeCell ref="C44:C45"/>
    <mergeCell ref="D44:D45"/>
    <mergeCell ref="E44:E45"/>
    <mergeCell ref="F44:F45"/>
    <mergeCell ref="H44:H45"/>
    <mergeCell ref="I44:I45"/>
    <mergeCell ref="J44:J45"/>
    <mergeCell ref="K36:K37"/>
    <mergeCell ref="G47:I47"/>
    <mergeCell ref="A48:A49"/>
    <mergeCell ref="B48:B49"/>
    <mergeCell ref="C48:C49"/>
    <mergeCell ref="D48:D49"/>
    <mergeCell ref="E48:E49"/>
    <mergeCell ref="F48:F49"/>
    <mergeCell ref="H48:J48"/>
    <mergeCell ref="K48:K49"/>
    <mergeCell ref="H40:H41"/>
    <mergeCell ref="I40:I41"/>
    <mergeCell ref="J40:J41"/>
    <mergeCell ref="K40:K41"/>
    <mergeCell ref="A42:A43"/>
    <mergeCell ref="B42:B43"/>
    <mergeCell ref="C42:C43"/>
    <mergeCell ref="D42:D43"/>
    <mergeCell ref="E42:E43"/>
    <mergeCell ref="F42:F43"/>
    <mergeCell ref="H42:H43"/>
    <mergeCell ref="I42:I43"/>
    <mergeCell ref="J42:J43"/>
    <mergeCell ref="K42:K43"/>
    <mergeCell ref="K56:K57"/>
    <mergeCell ref="K50:K51"/>
    <mergeCell ref="A52:A53"/>
    <mergeCell ref="B52:B53"/>
    <mergeCell ref="C52:C53"/>
    <mergeCell ref="D52:D53"/>
    <mergeCell ref="E52:E53"/>
    <mergeCell ref="F52:F53"/>
    <mergeCell ref="H52:H53"/>
    <mergeCell ref="I52:I53"/>
    <mergeCell ref="J52:J53"/>
    <mergeCell ref="K52:K53"/>
    <mergeCell ref="A50:A51"/>
    <mergeCell ref="B50:B51"/>
    <mergeCell ref="C50:C51"/>
    <mergeCell ref="D50:D51"/>
    <mergeCell ref="E50:E51"/>
    <mergeCell ref="F50:F51"/>
    <mergeCell ref="H50:H51"/>
    <mergeCell ref="I50:I51"/>
    <mergeCell ref="J50:J51"/>
    <mergeCell ref="J58:J59"/>
    <mergeCell ref="G55:I55"/>
    <mergeCell ref="A56:A57"/>
    <mergeCell ref="B56:B57"/>
    <mergeCell ref="C56:C57"/>
    <mergeCell ref="D56:D57"/>
    <mergeCell ref="E56:E57"/>
    <mergeCell ref="F56:F57"/>
    <mergeCell ref="H56:J56"/>
    <mergeCell ref="B60:B61"/>
    <mergeCell ref="C60:C61"/>
    <mergeCell ref="D60:D61"/>
    <mergeCell ref="E60:E61"/>
    <mergeCell ref="F60:F61"/>
    <mergeCell ref="H60:H61"/>
    <mergeCell ref="I60:I61"/>
    <mergeCell ref="A58:A59"/>
    <mergeCell ref="B58:B59"/>
    <mergeCell ref="C58:C59"/>
    <mergeCell ref="D58:D59"/>
    <mergeCell ref="E58:E59"/>
    <mergeCell ref="F58:F59"/>
    <mergeCell ref="H58:H59"/>
    <mergeCell ref="I58:I59"/>
    <mergeCell ref="A72:A73"/>
    <mergeCell ref="B72:B73"/>
    <mergeCell ref="C72:C73"/>
    <mergeCell ref="D72:D73"/>
    <mergeCell ref="E72:E73"/>
    <mergeCell ref="F72:F73"/>
    <mergeCell ref="H72:H73"/>
    <mergeCell ref="I72:I73"/>
    <mergeCell ref="J72:J73"/>
    <mergeCell ref="A78:A79"/>
    <mergeCell ref="B78:B79"/>
    <mergeCell ref="C78:C79"/>
    <mergeCell ref="D78:D79"/>
    <mergeCell ref="E78:E79"/>
    <mergeCell ref="F78:F79"/>
    <mergeCell ref="G75:I75"/>
    <mergeCell ref="A76:A77"/>
    <mergeCell ref="B76:B77"/>
    <mergeCell ref="C76:C77"/>
    <mergeCell ref="D76:D77"/>
    <mergeCell ref="E76:E77"/>
    <mergeCell ref="F76:F77"/>
    <mergeCell ref="H76:J76"/>
    <mergeCell ref="A32:A33"/>
    <mergeCell ref="B32:B33"/>
    <mergeCell ref="C32:C33"/>
    <mergeCell ref="D32:D33"/>
    <mergeCell ref="E32:E33"/>
    <mergeCell ref="F32:F33"/>
    <mergeCell ref="H28:H29"/>
    <mergeCell ref="I28:I29"/>
    <mergeCell ref="J28:J29"/>
    <mergeCell ref="A30:A31"/>
    <mergeCell ref="B30:B31"/>
    <mergeCell ref="C30:C31"/>
    <mergeCell ref="D30:D31"/>
    <mergeCell ref="E30:E31"/>
    <mergeCell ref="F30:F31"/>
    <mergeCell ref="A28:A29"/>
    <mergeCell ref="B28:B29"/>
    <mergeCell ref="C28:C29"/>
    <mergeCell ref="D28:D29"/>
    <mergeCell ref="E28:E29"/>
    <mergeCell ref="F28:F29"/>
    <mergeCell ref="K88:K89"/>
    <mergeCell ref="K64:K65"/>
    <mergeCell ref="K66:K67"/>
    <mergeCell ref="K72:K73"/>
    <mergeCell ref="K38:K39"/>
    <mergeCell ref="K44:K45"/>
    <mergeCell ref="H36:H37"/>
    <mergeCell ref="I36:I37"/>
    <mergeCell ref="J36:J37"/>
    <mergeCell ref="H38:H39"/>
    <mergeCell ref="H88:H89"/>
    <mergeCell ref="I88:I89"/>
    <mergeCell ref="J88:J89"/>
    <mergeCell ref="H78:H79"/>
    <mergeCell ref="I78:I79"/>
    <mergeCell ref="J78:J79"/>
    <mergeCell ref="K76:K77"/>
    <mergeCell ref="H66:H67"/>
    <mergeCell ref="I66:I67"/>
    <mergeCell ref="J66:J67"/>
    <mergeCell ref="J60:J61"/>
    <mergeCell ref="K60:K61"/>
    <mergeCell ref="G63:I63"/>
    <mergeCell ref="K58:K59"/>
    <mergeCell ref="A68:A69"/>
    <mergeCell ref="B68:B69"/>
    <mergeCell ref="C68:C69"/>
    <mergeCell ref="D68:D69"/>
    <mergeCell ref="E68:E69"/>
    <mergeCell ref="F68:F69"/>
    <mergeCell ref="I38:I39"/>
    <mergeCell ref="J38:J39"/>
    <mergeCell ref="A38:A39"/>
    <mergeCell ref="B38:B39"/>
    <mergeCell ref="C38:C39"/>
    <mergeCell ref="D38:D39"/>
    <mergeCell ref="E38:E39"/>
    <mergeCell ref="F38:F39"/>
    <mergeCell ref="A66:A67"/>
    <mergeCell ref="B66:B67"/>
    <mergeCell ref="C66:C67"/>
    <mergeCell ref="D66:D67"/>
    <mergeCell ref="E66:E67"/>
    <mergeCell ref="F66:F67"/>
    <mergeCell ref="A64:A65"/>
    <mergeCell ref="B64:B65"/>
    <mergeCell ref="C64:C65"/>
    <mergeCell ref="A60:A61"/>
    <mergeCell ref="K101:K102"/>
    <mergeCell ref="H101:H102"/>
    <mergeCell ref="I97:I98"/>
    <mergeCell ref="J97:J98"/>
    <mergeCell ref="H80:H81"/>
    <mergeCell ref="I80:I81"/>
    <mergeCell ref="J80:J81"/>
    <mergeCell ref="K80:K81"/>
    <mergeCell ref="A82:A83"/>
    <mergeCell ref="B82:B83"/>
    <mergeCell ref="C82:C83"/>
    <mergeCell ref="D82:D83"/>
    <mergeCell ref="E82:E83"/>
    <mergeCell ref="F82:F83"/>
    <mergeCell ref="A80:A81"/>
    <mergeCell ref="B80:B81"/>
    <mergeCell ref="C80:C81"/>
    <mergeCell ref="D80:D81"/>
    <mergeCell ref="E80:E81"/>
    <mergeCell ref="F80:F81"/>
    <mergeCell ref="A88:A89"/>
    <mergeCell ref="B88:B89"/>
    <mergeCell ref="C88:C89"/>
    <mergeCell ref="D88:D89"/>
    <mergeCell ref="A101:A102"/>
    <mergeCell ref="B101:B102"/>
    <mergeCell ref="C101:C102"/>
    <mergeCell ref="D101:D102"/>
    <mergeCell ref="E101:E102"/>
    <mergeCell ref="F101:F102"/>
    <mergeCell ref="H82:H83"/>
    <mergeCell ref="I82:I83"/>
    <mergeCell ref="J82:J83"/>
    <mergeCell ref="I101:I102"/>
    <mergeCell ref="J101:J102"/>
    <mergeCell ref="E88:E89"/>
    <mergeCell ref="F88:F89"/>
    <mergeCell ref="A97:A98"/>
    <mergeCell ref="H97:H98"/>
    <mergeCell ref="A84:A85"/>
    <mergeCell ref="B84:B85"/>
    <mergeCell ref="C84:C85"/>
    <mergeCell ref="D84:D85"/>
    <mergeCell ref="E84:E85"/>
    <mergeCell ref="F84:F85"/>
    <mergeCell ref="A86:A87"/>
    <mergeCell ref="B86:B87"/>
    <mergeCell ref="C86:C87"/>
    <mergeCell ref="K97:K98"/>
    <mergeCell ref="A99:A100"/>
    <mergeCell ref="B99:B100"/>
    <mergeCell ref="C99:C100"/>
    <mergeCell ref="D99:D100"/>
    <mergeCell ref="E99:E100"/>
    <mergeCell ref="F99:F100"/>
    <mergeCell ref="I99:I100"/>
    <mergeCell ref="J99:J100"/>
    <mergeCell ref="K99:K100"/>
    <mergeCell ref="B97:B98"/>
    <mergeCell ref="C97:C98"/>
    <mergeCell ref="D97:D98"/>
    <mergeCell ref="E97:E98"/>
    <mergeCell ref="F97:F98"/>
    <mergeCell ref="K114:K115"/>
    <mergeCell ref="I112:I113"/>
    <mergeCell ref="J112:J113"/>
    <mergeCell ref="K112:K113"/>
    <mergeCell ref="H95:H96"/>
    <mergeCell ref="G92:I92"/>
    <mergeCell ref="A93:A94"/>
    <mergeCell ref="B93:B94"/>
    <mergeCell ref="C93:C94"/>
    <mergeCell ref="D93:D94"/>
    <mergeCell ref="E93:E94"/>
    <mergeCell ref="F93:F94"/>
    <mergeCell ref="H93:J93"/>
    <mergeCell ref="K93:K94"/>
    <mergeCell ref="A95:A96"/>
    <mergeCell ref="B95:B96"/>
    <mergeCell ref="C95:C96"/>
    <mergeCell ref="D95:D96"/>
    <mergeCell ref="E95:E96"/>
    <mergeCell ref="F95:F96"/>
    <mergeCell ref="H99:H100"/>
    <mergeCell ref="I95:I96"/>
    <mergeCell ref="J95:J96"/>
    <mergeCell ref="K95:K96"/>
    <mergeCell ref="K106:K107"/>
    <mergeCell ref="A108:A109"/>
    <mergeCell ref="B108:B109"/>
    <mergeCell ref="C108:C109"/>
    <mergeCell ref="D108:D109"/>
    <mergeCell ref="E108:E109"/>
    <mergeCell ref="F108:F109"/>
    <mergeCell ref="H112:H113"/>
    <mergeCell ref="I108:I109"/>
    <mergeCell ref="J108:J109"/>
    <mergeCell ref="K108:K109"/>
    <mergeCell ref="A110:A111"/>
    <mergeCell ref="B110:B111"/>
    <mergeCell ref="C110:C111"/>
    <mergeCell ref="D110:D111"/>
    <mergeCell ref="E110:E111"/>
    <mergeCell ref="F110:F111"/>
    <mergeCell ref="I110:I111"/>
    <mergeCell ref="J110:J111"/>
    <mergeCell ref="K110:K111"/>
    <mergeCell ref="A112:A113"/>
    <mergeCell ref="B112:B113"/>
    <mergeCell ref="C112:C113"/>
    <mergeCell ref="D112:D113"/>
    <mergeCell ref="G105:I105"/>
    <mergeCell ref="A106:A107"/>
    <mergeCell ref="B106:B107"/>
    <mergeCell ref="C106:C107"/>
    <mergeCell ref="D106:D107"/>
    <mergeCell ref="E106:E107"/>
    <mergeCell ref="H110:H111"/>
    <mergeCell ref="F106:F107"/>
    <mergeCell ref="H106:J106"/>
    <mergeCell ref="G118:I118"/>
    <mergeCell ref="A119:A120"/>
    <mergeCell ref="B119:B120"/>
    <mergeCell ref="C119:C120"/>
    <mergeCell ref="D119:D120"/>
    <mergeCell ref="E119:E120"/>
    <mergeCell ref="F119:F120"/>
    <mergeCell ref="H119:J119"/>
    <mergeCell ref="H108:H109"/>
    <mergeCell ref="H114:H115"/>
    <mergeCell ref="E112:E113"/>
    <mergeCell ref="F112:F113"/>
    <mergeCell ref="A114:A115"/>
    <mergeCell ref="B114:B115"/>
    <mergeCell ref="C114:C115"/>
    <mergeCell ref="D114:D115"/>
    <mergeCell ref="E114:E115"/>
    <mergeCell ref="F114:F115"/>
    <mergeCell ref="I114:I115"/>
    <mergeCell ref="J114:J115"/>
    <mergeCell ref="K121:K122"/>
    <mergeCell ref="A123:A124"/>
    <mergeCell ref="K119:K120"/>
    <mergeCell ref="A121:A122"/>
    <mergeCell ref="B121:B122"/>
    <mergeCell ref="C121:C122"/>
    <mergeCell ref="D121:D122"/>
    <mergeCell ref="E121:E122"/>
    <mergeCell ref="F121:F122"/>
    <mergeCell ref="H121:H122"/>
    <mergeCell ref="I121:I122"/>
    <mergeCell ref="J121:J122"/>
    <mergeCell ref="K123:K124"/>
    <mergeCell ref="A125:A126"/>
    <mergeCell ref="B123:B124"/>
    <mergeCell ref="C123:C124"/>
    <mergeCell ref="D123:D124"/>
    <mergeCell ref="E123:E124"/>
    <mergeCell ref="F123:F124"/>
    <mergeCell ref="H123:H124"/>
    <mergeCell ref="I123:I124"/>
    <mergeCell ref="J123:J124"/>
    <mergeCell ref="K125:K126"/>
    <mergeCell ref="B125:B126"/>
    <mergeCell ref="C125:C126"/>
    <mergeCell ref="D125:D126"/>
    <mergeCell ref="E125:E126"/>
    <mergeCell ref="F125:F126"/>
    <mergeCell ref="H125:H126"/>
    <mergeCell ref="I125:I126"/>
    <mergeCell ref="J125:J126"/>
    <mergeCell ref="K127:K128"/>
    <mergeCell ref="G131:I131"/>
    <mergeCell ref="A132:A133"/>
    <mergeCell ref="B132:B133"/>
    <mergeCell ref="C132:C133"/>
    <mergeCell ref="D132:D133"/>
    <mergeCell ref="E132:E133"/>
    <mergeCell ref="F132:F133"/>
    <mergeCell ref="H132:J132"/>
    <mergeCell ref="K132:K133"/>
    <mergeCell ref="A127:A128"/>
    <mergeCell ref="B127:B128"/>
    <mergeCell ref="C127:C128"/>
    <mergeCell ref="D127:D128"/>
    <mergeCell ref="E127:E128"/>
    <mergeCell ref="F127:F128"/>
    <mergeCell ref="H127:H128"/>
    <mergeCell ref="I127:I128"/>
    <mergeCell ref="J127:J128"/>
    <mergeCell ref="H134:H135"/>
    <mergeCell ref="I134:I135"/>
    <mergeCell ref="J134:J135"/>
    <mergeCell ref="K134:K135"/>
    <mergeCell ref="A136:A137"/>
    <mergeCell ref="B136:B137"/>
    <mergeCell ref="C136:C137"/>
    <mergeCell ref="D136:D137"/>
    <mergeCell ref="E136:E137"/>
    <mergeCell ref="F136:F137"/>
    <mergeCell ref="A134:A135"/>
    <mergeCell ref="B134:B135"/>
    <mergeCell ref="C134:C135"/>
    <mergeCell ref="D134:D135"/>
    <mergeCell ref="E134:E135"/>
    <mergeCell ref="F134:F135"/>
    <mergeCell ref="H136:H137"/>
    <mergeCell ref="I136:I137"/>
    <mergeCell ref="J136:J137"/>
    <mergeCell ref="K136:K137"/>
    <mergeCell ref="A138:A139"/>
    <mergeCell ref="B138:B139"/>
    <mergeCell ref="C138:C139"/>
    <mergeCell ref="D138:D139"/>
    <mergeCell ref="E138:E139"/>
    <mergeCell ref="F138:F139"/>
    <mergeCell ref="H138:H139"/>
    <mergeCell ref="I138:I139"/>
    <mergeCell ref="J138:J139"/>
    <mergeCell ref="K138:K139"/>
    <mergeCell ref="A140:A141"/>
    <mergeCell ref="B140:B141"/>
    <mergeCell ref="C140:C141"/>
    <mergeCell ref="D140:D141"/>
    <mergeCell ref="E140:E141"/>
    <mergeCell ref="F140:F141"/>
    <mergeCell ref="H32:H33"/>
    <mergeCell ref="I32:I33"/>
    <mergeCell ref="J32:J33"/>
    <mergeCell ref="K32:K33"/>
    <mergeCell ref="A70:A71"/>
    <mergeCell ref="B70:B71"/>
    <mergeCell ref="C70:C71"/>
    <mergeCell ref="D70:D71"/>
    <mergeCell ref="E70:E71"/>
    <mergeCell ref="H86:H87"/>
    <mergeCell ref="I86:I87"/>
    <mergeCell ref="J86:J87"/>
    <mergeCell ref="K86:K87"/>
    <mergeCell ref="H84:H85"/>
    <mergeCell ref="I84:I85"/>
    <mergeCell ref="J84:J85"/>
    <mergeCell ref="K84:K85"/>
    <mergeCell ref="H142:H143"/>
    <mergeCell ref="I142:I143"/>
    <mergeCell ref="J142:J143"/>
    <mergeCell ref="K142:K143"/>
    <mergeCell ref="A8:A9"/>
    <mergeCell ref="B8:B9"/>
    <mergeCell ref="C8:C9"/>
    <mergeCell ref="D8:D9"/>
    <mergeCell ref="E8:E9"/>
    <mergeCell ref="F8:F9"/>
    <mergeCell ref="A142:A143"/>
    <mergeCell ref="B142:B143"/>
    <mergeCell ref="C142:C143"/>
    <mergeCell ref="D142:D143"/>
    <mergeCell ref="E142:E143"/>
    <mergeCell ref="F142:F143"/>
    <mergeCell ref="H140:H141"/>
    <mergeCell ref="I140:I141"/>
    <mergeCell ref="J140:J141"/>
    <mergeCell ref="K140:K141"/>
    <mergeCell ref="H68:H69"/>
    <mergeCell ref="I68:I69"/>
    <mergeCell ref="J68:J69"/>
    <mergeCell ref="K68:K69"/>
    <mergeCell ref="A40:A41"/>
    <mergeCell ref="B40:B41"/>
    <mergeCell ref="C40:C41"/>
    <mergeCell ref="D40:D41"/>
    <mergeCell ref="E40:E41"/>
    <mergeCell ref="F40:F41"/>
    <mergeCell ref="H34:H35"/>
    <mergeCell ref="I34:I35"/>
    <mergeCell ref="J34:J35"/>
    <mergeCell ref="A36:A37"/>
    <mergeCell ref="B36:B37"/>
    <mergeCell ref="C36:C37"/>
    <mergeCell ref="D36:D37"/>
    <mergeCell ref="E36:E37"/>
    <mergeCell ref="F36:F37"/>
    <mergeCell ref="A34:A35"/>
    <mergeCell ref="B34:B35"/>
    <mergeCell ref="C34:C35"/>
    <mergeCell ref="D34:D35"/>
    <mergeCell ref="E34:E35"/>
    <mergeCell ref="F34:F35"/>
    <mergeCell ref="D86:D87"/>
    <mergeCell ref="E86:E87"/>
    <mergeCell ref="F86:F87"/>
    <mergeCell ref="K82:K83"/>
    <mergeCell ref="H70:H71"/>
    <mergeCell ref="I70:I71"/>
    <mergeCell ref="J70:J71"/>
    <mergeCell ref="K70:K71"/>
    <mergeCell ref="H8:H9"/>
    <mergeCell ref="I8:I9"/>
    <mergeCell ref="J8:J9"/>
    <mergeCell ref="K8:K9"/>
    <mergeCell ref="K34:K35"/>
    <mergeCell ref="F70:F71"/>
    <mergeCell ref="K78:K79"/>
    <mergeCell ref="H30:H31"/>
    <mergeCell ref="I30:I31"/>
    <mergeCell ref="J30:J31"/>
    <mergeCell ref="K30:K31"/>
    <mergeCell ref="K28:K29"/>
    <mergeCell ref="D64:D65"/>
    <mergeCell ref="E64:E65"/>
    <mergeCell ref="F64:F65"/>
    <mergeCell ref="H64:J64"/>
  </mergeCells>
  <phoneticPr fontId="12" type="noConversion"/>
  <dataValidations count="8">
    <dataValidation type="whole" operator="lessThanOrEqual" allowBlank="1" showInputMessage="1" showErrorMessage="1" errorTitle="比大偉笨喔!" error="需不大於申請金額" sqref="J78:J79 J40:J41 J58:J59 J18:J25 J28:J31 J34:J35 J66:J67">
      <formula1>G19</formula1>
    </dataValidation>
    <dataValidation type="list" allowBlank="1" showInputMessage="1" showErrorMessage="1" sqref="D3 D131 D47 D55 D63 D75 D92 D105 D118">
      <formula1>"1,2,3,4,5,6"</formula1>
    </dataValidation>
    <dataValidation type="whole" operator="lessThanOrEqual" allowBlank="1" showInputMessage="1" showErrorMessage="1" errorTitle="錯誤喔!" error="需不大於社團自籌金額" sqref="G100 G25 G23 G17 G19 G21 G59 G27 G29 G31 G33 G35 G37 G67 G69 G71 G79 G81 G98 G96 G87 G109 G111 G113 G126 G124 G122 G135 G137 G139 G141 G7 G9 G39 G41 G43 G83 G85">
      <formula1>G6</formula1>
    </dataValidation>
    <dataValidation type="whole" operator="lessThanOrEqual" allowBlank="1" showInputMessage="1" showErrorMessage="1" error="需不大於申請金額" sqref="J26:J27">
      <formula1>G27</formula1>
    </dataValidation>
    <dataValidation type="whole" operator="lessThanOrEqual" allowBlank="1" showInputMessage="1" showErrorMessage="1" errorTitle="比大偉本喔,不簡單~" error="需不大於申請金額,比大偉笨喔~" sqref="J68:J71 J80:J87 J108:J113 J121:J126 J134:J141 J8:J9 J50:J51 J95:J100">
      <formula1>G9</formula1>
    </dataValidation>
    <dataValidation type="whole" operator="lessThanOrEqual" allowBlank="1" showInputMessage="1" showErrorMessage="1" errorTitle="比大偉笨喔!" error="需不大於申請金額" sqref="J36:J39">
      <formula1>G39</formula1>
    </dataValidation>
    <dataValidation type="whole" operator="lessThanOrEqual" allowBlank="1" showInputMessage="1" showErrorMessage="1" errorTitle="比大偉笨喔!" error="需不大於申請金額" sqref="J42:J43">
      <formula1>#REF!</formula1>
    </dataValidation>
    <dataValidation type="whole" operator="lessThanOrEqual" allowBlank="1" showInputMessage="1" showErrorMessage="1" error="需不大於申請金額" sqref="J32:J33">
      <formula1>G45</formula1>
    </dataValidation>
  </dataValidations>
  <pageMargins left="0.19685039370078741" right="0.19685039370078741" top="0.19685039370078741" bottom="0.11811023622047245" header="0.31496062992125984" footer="0.31496062992125984"/>
  <pageSetup paperSize="9" scale="75"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98"/>
  <sheetViews>
    <sheetView topLeftCell="A37" workbookViewId="0">
      <selection activeCell="H47" sqref="H47:J47"/>
    </sheetView>
  </sheetViews>
  <sheetFormatPr defaultRowHeight="16.2"/>
  <cols>
    <col min="1" max="1" width="15.77734375" style="289" customWidth="1"/>
    <col min="2" max="2" width="32.88671875" customWidth="1"/>
    <col min="3" max="3" width="16.6640625" customWidth="1"/>
    <col min="4" max="4" width="20.21875" bestFit="1" customWidth="1"/>
    <col min="5" max="5" width="22.6640625" bestFit="1" customWidth="1"/>
    <col min="7" max="7" width="10.77734375" customWidth="1"/>
    <col min="10" max="10" width="10.88671875" customWidth="1"/>
    <col min="11" max="11" width="6.88671875" customWidth="1"/>
  </cols>
  <sheetData>
    <row r="1" spans="1:11" ht="22.2">
      <c r="A1" s="363" t="s">
        <v>916</v>
      </c>
      <c r="B1" s="364"/>
      <c r="C1" s="364"/>
      <c r="D1" s="160" t="str">
        <f>IF(A3=0,"",VLOOKUP(A3,[9]參照函數!E$1:F$65536,2,FALSE))</f>
        <v>服務性</v>
      </c>
      <c r="E1" s="46"/>
      <c r="F1" s="125" t="s">
        <v>1</v>
      </c>
      <c r="G1" s="48"/>
      <c r="H1" s="48"/>
      <c r="I1" s="48"/>
      <c r="J1" s="48"/>
      <c r="K1" s="48"/>
    </row>
    <row r="2" spans="1:11">
      <c r="A2" s="107"/>
      <c r="B2" s="108" t="s">
        <v>918</v>
      </c>
      <c r="C2" s="108"/>
      <c r="D2" s="107"/>
      <c r="E2" s="107"/>
      <c r="F2" s="107"/>
      <c r="G2" s="107"/>
      <c r="H2" s="107"/>
      <c r="I2" s="107"/>
      <c r="J2" s="107"/>
      <c r="K2" s="107"/>
    </row>
    <row r="3" spans="1:11" ht="16.8" thickBot="1">
      <c r="A3" s="109" t="s">
        <v>919</v>
      </c>
      <c r="B3" s="164" t="str">
        <f>IF(A3=0,"",VLOOKUP(A3,[9]參照函數!A$1:B$65536,2,FALSE))</f>
        <v>同舟共濟服務社</v>
      </c>
      <c r="C3" s="164" t="s">
        <v>877</v>
      </c>
      <c r="D3" s="118">
        <v>4</v>
      </c>
      <c r="E3" s="168" t="s">
        <v>878</v>
      </c>
      <c r="F3" s="168"/>
      <c r="G3" s="395" t="s">
        <v>879</v>
      </c>
      <c r="H3" s="457"/>
      <c r="I3" s="457"/>
      <c r="J3" s="245">
        <f>J14</f>
        <v>4000</v>
      </c>
      <c r="K3" s="110" t="s">
        <v>8</v>
      </c>
    </row>
    <row r="4" spans="1:11" ht="16.8" thickTop="1">
      <c r="A4" s="321" t="s">
        <v>9</v>
      </c>
      <c r="B4" s="350" t="s">
        <v>10</v>
      </c>
      <c r="C4" s="350" t="s">
        <v>880</v>
      </c>
      <c r="D4" s="350" t="s">
        <v>12</v>
      </c>
      <c r="E4" s="350" t="s">
        <v>921</v>
      </c>
      <c r="F4" s="350" t="s">
        <v>923</v>
      </c>
      <c r="G4" s="17" t="s">
        <v>15</v>
      </c>
      <c r="H4" s="351" t="s">
        <v>2036</v>
      </c>
      <c r="I4" s="352"/>
      <c r="J4" s="353"/>
      <c r="K4" s="458" t="s">
        <v>17</v>
      </c>
    </row>
    <row r="5" spans="1:11" ht="16.8" thickBot="1">
      <c r="A5" s="338"/>
      <c r="B5" s="338"/>
      <c r="C5" s="338"/>
      <c r="D5" s="338"/>
      <c r="E5" s="338"/>
      <c r="F5" s="365"/>
      <c r="G5" s="18" t="s">
        <v>18</v>
      </c>
      <c r="H5" s="114" t="s">
        <v>19</v>
      </c>
      <c r="I5" s="115" t="s">
        <v>20</v>
      </c>
      <c r="J5" s="115" t="s">
        <v>21</v>
      </c>
      <c r="K5" s="459"/>
    </row>
    <row r="6" spans="1:11">
      <c r="A6" s="412" t="s">
        <v>924</v>
      </c>
      <c r="B6" s="321" t="s">
        <v>1726</v>
      </c>
      <c r="C6" s="460" t="s">
        <v>1830</v>
      </c>
      <c r="D6" s="321" t="s">
        <v>925</v>
      </c>
      <c r="E6" s="432" t="s">
        <v>926</v>
      </c>
      <c r="F6" s="321">
        <v>15</v>
      </c>
      <c r="G6" s="112">
        <v>1900</v>
      </c>
      <c r="H6" s="321">
        <v>2</v>
      </c>
      <c r="I6" s="321">
        <v>1</v>
      </c>
      <c r="J6" s="437">
        <v>1000</v>
      </c>
      <c r="K6" s="450"/>
    </row>
    <row r="7" spans="1:11" ht="16.8" thickBot="1">
      <c r="A7" s="413"/>
      <c r="B7" s="338"/>
      <c r="C7" s="461"/>
      <c r="D7" s="338"/>
      <c r="E7" s="433"/>
      <c r="F7" s="341"/>
      <c r="G7" s="166">
        <v>1600</v>
      </c>
      <c r="H7" s="338"/>
      <c r="I7" s="338"/>
      <c r="J7" s="393"/>
      <c r="K7" s="439"/>
    </row>
    <row r="8" spans="1:11">
      <c r="A8" s="455" t="s">
        <v>927</v>
      </c>
      <c r="B8" s="321" t="s">
        <v>1727</v>
      </c>
      <c r="C8" s="339" t="s">
        <v>1831</v>
      </c>
      <c r="D8" s="321" t="s">
        <v>936</v>
      </c>
      <c r="E8" s="436" t="s">
        <v>937</v>
      </c>
      <c r="F8" s="321">
        <v>20</v>
      </c>
      <c r="G8" s="112">
        <v>1000</v>
      </c>
      <c r="H8" s="436">
        <v>2</v>
      </c>
      <c r="I8" s="321">
        <v>1</v>
      </c>
      <c r="J8" s="415">
        <v>1000</v>
      </c>
      <c r="K8" s="434"/>
    </row>
    <row r="9" spans="1:11" ht="16.8" thickBot="1">
      <c r="A9" s="456"/>
      <c r="B9" s="338"/>
      <c r="C9" s="340"/>
      <c r="D9" s="338"/>
      <c r="E9" s="436"/>
      <c r="F9" s="341"/>
      <c r="G9" s="163">
        <v>1000</v>
      </c>
      <c r="H9" s="493"/>
      <c r="I9" s="338"/>
      <c r="J9" s="393"/>
      <c r="K9" s="435"/>
    </row>
    <row r="10" spans="1:11">
      <c r="A10" s="412" t="s">
        <v>930</v>
      </c>
      <c r="B10" s="321" t="s">
        <v>1728</v>
      </c>
      <c r="C10" s="339" t="s">
        <v>1832</v>
      </c>
      <c r="D10" s="321" t="s">
        <v>931</v>
      </c>
      <c r="E10" s="321" t="s">
        <v>932</v>
      </c>
      <c r="F10" s="321">
        <v>15</v>
      </c>
      <c r="G10" s="127">
        <v>2000</v>
      </c>
      <c r="H10" s="321">
        <v>2</v>
      </c>
      <c r="I10" s="321">
        <v>1</v>
      </c>
      <c r="J10" s="437">
        <v>1000</v>
      </c>
      <c r="K10" s="438"/>
    </row>
    <row r="11" spans="1:11" ht="16.8" thickBot="1">
      <c r="A11" s="413"/>
      <c r="B11" s="338"/>
      <c r="C11" s="340"/>
      <c r="D11" s="338"/>
      <c r="E11" s="338"/>
      <c r="F11" s="341"/>
      <c r="G11" s="166">
        <v>1500</v>
      </c>
      <c r="H11" s="338"/>
      <c r="I11" s="338"/>
      <c r="J11" s="393"/>
      <c r="K11" s="439"/>
    </row>
    <row r="12" spans="1:11">
      <c r="A12" s="412" t="s">
        <v>933</v>
      </c>
      <c r="B12" s="321" t="s">
        <v>1729</v>
      </c>
      <c r="C12" s="339" t="s">
        <v>1833</v>
      </c>
      <c r="D12" s="321" t="s">
        <v>934</v>
      </c>
      <c r="E12" s="321" t="s">
        <v>935</v>
      </c>
      <c r="F12" s="321">
        <v>25</v>
      </c>
      <c r="G12" s="112">
        <v>3000</v>
      </c>
      <c r="H12" s="321">
        <v>2</v>
      </c>
      <c r="I12" s="321">
        <v>1</v>
      </c>
      <c r="J12" s="467">
        <v>1000</v>
      </c>
      <c r="K12" s="434"/>
    </row>
    <row r="13" spans="1:11" ht="16.8" thickBot="1">
      <c r="A13" s="413"/>
      <c r="B13" s="338"/>
      <c r="C13" s="340"/>
      <c r="D13" s="338"/>
      <c r="E13" s="338"/>
      <c r="F13" s="341"/>
      <c r="G13" s="163">
        <v>1500</v>
      </c>
      <c r="H13" s="338"/>
      <c r="I13" s="338"/>
      <c r="J13" s="468"/>
      <c r="K13" s="435"/>
    </row>
    <row r="14" spans="1:11" ht="16.8" thickBot="1">
      <c r="A14" s="321" t="s">
        <v>22</v>
      </c>
      <c r="B14" s="360"/>
      <c r="C14" s="384"/>
      <c r="D14" s="360"/>
      <c r="E14" s="452"/>
      <c r="F14" s="321">
        <f>SUM(F6:F13)</f>
        <v>75</v>
      </c>
      <c r="G14" s="128">
        <f>G6+G8+G10+G12</f>
        <v>7900</v>
      </c>
      <c r="H14" s="446"/>
      <c r="I14" s="448">
        <v>2</v>
      </c>
      <c r="J14" s="398">
        <f>SUM(J6:J13)</f>
        <v>4000</v>
      </c>
      <c r="K14" s="450"/>
    </row>
    <row r="15" spans="1:11" ht="16.8" thickBot="1">
      <c r="A15" s="324"/>
      <c r="B15" s="383"/>
      <c r="C15" s="383"/>
      <c r="D15" s="383"/>
      <c r="E15" s="453"/>
      <c r="F15" s="327"/>
      <c r="G15" s="162">
        <f>G7+G9+G11+G13</f>
        <v>5600</v>
      </c>
      <c r="H15" s="447"/>
      <c r="I15" s="449"/>
      <c r="J15" s="399"/>
      <c r="K15" s="451"/>
    </row>
    <row r="16" spans="1:11" ht="16.8" thickTop="1"/>
    <row r="17" spans="1:11">
      <c r="A17" s="107"/>
      <c r="B17" s="108" t="s">
        <v>918</v>
      </c>
      <c r="C17" s="108"/>
      <c r="D17" s="107"/>
      <c r="E17" s="107"/>
      <c r="F17" s="107"/>
      <c r="G17" s="107"/>
      <c r="H17" s="107"/>
      <c r="I17" s="107"/>
      <c r="J17" s="107"/>
      <c r="K17" s="107"/>
    </row>
    <row r="18" spans="1:11" ht="16.8" thickBot="1">
      <c r="A18" s="109" t="s">
        <v>944</v>
      </c>
      <c r="B18" s="164" t="str">
        <f>IF(A18=0,"",VLOOKUP(A18,[10]參照函數!A$1:B$65536,2,FALSE))</f>
        <v>醒新社</v>
      </c>
      <c r="C18" s="164" t="s">
        <v>877</v>
      </c>
      <c r="D18" s="118">
        <v>3</v>
      </c>
      <c r="E18" s="168" t="s">
        <v>878</v>
      </c>
      <c r="F18" s="168"/>
      <c r="G18" s="395" t="s">
        <v>879</v>
      </c>
      <c r="H18" s="457"/>
      <c r="I18" s="457"/>
      <c r="J18" s="245">
        <f>J27</f>
        <v>11000</v>
      </c>
      <c r="K18" s="110" t="s">
        <v>8</v>
      </c>
    </row>
    <row r="19" spans="1:11" ht="16.8" customHeight="1" thickTop="1">
      <c r="A19" s="348" t="s">
        <v>9</v>
      </c>
      <c r="B19" s="350" t="s">
        <v>10</v>
      </c>
      <c r="C19" s="350" t="s">
        <v>880</v>
      </c>
      <c r="D19" s="350" t="s">
        <v>12</v>
      </c>
      <c r="E19" s="350" t="s">
        <v>921</v>
      </c>
      <c r="F19" s="350" t="s">
        <v>923</v>
      </c>
      <c r="G19" s="11" t="s">
        <v>15</v>
      </c>
      <c r="H19" s="351" t="s">
        <v>2036</v>
      </c>
      <c r="I19" s="352"/>
      <c r="J19" s="353"/>
      <c r="K19" s="354" t="s">
        <v>17</v>
      </c>
    </row>
    <row r="20" spans="1:11" ht="16.8" thickBot="1">
      <c r="A20" s="348"/>
      <c r="B20" s="350"/>
      <c r="C20" s="350"/>
      <c r="D20" s="350"/>
      <c r="E20" s="350"/>
      <c r="F20" s="365"/>
      <c r="G20" s="12" t="s">
        <v>18</v>
      </c>
      <c r="H20" s="111" t="s">
        <v>19</v>
      </c>
      <c r="I20" s="111" t="s">
        <v>20</v>
      </c>
      <c r="J20" s="111" t="s">
        <v>21</v>
      </c>
      <c r="K20" s="355"/>
    </row>
    <row r="21" spans="1:11" ht="16.8" thickBot="1">
      <c r="A21" s="336" t="s">
        <v>945</v>
      </c>
      <c r="B21" s="440" t="s">
        <v>1746</v>
      </c>
      <c r="C21" s="442" t="s">
        <v>953</v>
      </c>
      <c r="D21" s="440" t="s">
        <v>954</v>
      </c>
      <c r="E21" s="440" t="s">
        <v>955</v>
      </c>
      <c r="F21" s="440">
        <v>90</v>
      </c>
      <c r="G21" s="193">
        <v>14500</v>
      </c>
      <c r="H21" s="440">
        <v>2</v>
      </c>
      <c r="I21" s="321">
        <v>4</v>
      </c>
      <c r="J21" s="415">
        <v>4000</v>
      </c>
      <c r="K21" s="343"/>
    </row>
    <row r="22" spans="1:11" ht="16.8" thickBot="1">
      <c r="A22" s="337"/>
      <c r="B22" s="441"/>
      <c r="C22" s="443"/>
      <c r="D22" s="441"/>
      <c r="E22" s="441"/>
      <c r="F22" s="441"/>
      <c r="G22" s="194">
        <v>9000</v>
      </c>
      <c r="H22" s="441"/>
      <c r="I22" s="338"/>
      <c r="J22" s="393"/>
      <c r="K22" s="344"/>
    </row>
    <row r="23" spans="1:11">
      <c r="A23" s="336" t="s">
        <v>949</v>
      </c>
      <c r="B23" s="440" t="s">
        <v>1747</v>
      </c>
      <c r="C23" s="442" t="s">
        <v>1840</v>
      </c>
      <c r="D23" s="440" t="s">
        <v>947</v>
      </c>
      <c r="E23" s="440" t="s">
        <v>956</v>
      </c>
      <c r="F23" s="440">
        <v>50</v>
      </c>
      <c r="G23" s="193">
        <v>4000</v>
      </c>
      <c r="H23" s="440">
        <v>7</v>
      </c>
      <c r="I23" s="321">
        <v>2</v>
      </c>
      <c r="J23" s="415">
        <v>2000</v>
      </c>
      <c r="K23" s="321"/>
    </row>
    <row r="24" spans="1:11" ht="16.8" thickBot="1">
      <c r="A24" s="337"/>
      <c r="B24" s="441"/>
      <c r="C24" s="443"/>
      <c r="D24" s="441"/>
      <c r="E24" s="441"/>
      <c r="F24" s="441"/>
      <c r="G24" s="194">
        <v>2500</v>
      </c>
      <c r="H24" s="441"/>
      <c r="I24" s="338"/>
      <c r="J24" s="393"/>
      <c r="K24" s="322"/>
    </row>
    <row r="25" spans="1:11" ht="16.8" thickBot="1">
      <c r="A25" s="321" t="s">
        <v>952</v>
      </c>
      <c r="B25" s="440" t="s">
        <v>1749</v>
      </c>
      <c r="C25" s="442" t="s">
        <v>1834</v>
      </c>
      <c r="D25" s="440" t="s">
        <v>959</v>
      </c>
      <c r="E25" s="440" t="s">
        <v>960</v>
      </c>
      <c r="F25" s="440">
        <v>50</v>
      </c>
      <c r="G25" s="196">
        <v>26974</v>
      </c>
      <c r="H25" s="440">
        <v>2</v>
      </c>
      <c r="I25" s="345">
        <v>5</v>
      </c>
      <c r="J25" s="392">
        <v>5000</v>
      </c>
      <c r="K25" s="321"/>
    </row>
    <row r="26" spans="1:11" ht="16.8" thickBot="1">
      <c r="A26" s="338"/>
      <c r="B26" s="441"/>
      <c r="C26" s="443"/>
      <c r="D26" s="441"/>
      <c r="E26" s="441"/>
      <c r="F26" s="441"/>
      <c r="G26" s="195">
        <v>11000</v>
      </c>
      <c r="H26" s="441"/>
      <c r="I26" s="345"/>
      <c r="J26" s="393"/>
      <c r="K26" s="322"/>
    </row>
    <row r="27" spans="1:11" ht="16.8" thickBot="1">
      <c r="A27" s="321" t="s">
        <v>22</v>
      </c>
      <c r="B27" s="360"/>
      <c r="C27" s="384"/>
      <c r="D27" s="360"/>
      <c r="E27" s="360"/>
      <c r="F27" s="462">
        <f>SUM(F21:F26)</f>
        <v>190</v>
      </c>
      <c r="G27" s="113">
        <f>G21+G23+G25</f>
        <v>45474</v>
      </c>
      <c r="H27" s="446"/>
      <c r="I27" s="446"/>
      <c r="J27" s="398">
        <f>SUM(J21:J26)</f>
        <v>11000</v>
      </c>
      <c r="K27" s="434"/>
    </row>
    <row r="28" spans="1:11" ht="16.8" thickBot="1">
      <c r="A28" s="324"/>
      <c r="B28" s="383"/>
      <c r="C28" s="385"/>
      <c r="D28" s="383"/>
      <c r="E28" s="383"/>
      <c r="F28" s="463"/>
      <c r="G28" s="162">
        <f>G22+G24+G26</f>
        <v>22500</v>
      </c>
      <c r="H28" s="447"/>
      <c r="I28" s="447"/>
      <c r="J28" s="399"/>
      <c r="K28" s="464"/>
    </row>
    <row r="29" spans="1:11" ht="16.8" thickTop="1">
      <c r="A29" s="107"/>
      <c r="B29" s="108" t="s">
        <v>918</v>
      </c>
      <c r="C29" s="108"/>
      <c r="D29" s="107"/>
      <c r="E29" s="107"/>
      <c r="F29" s="107"/>
      <c r="G29" s="107"/>
      <c r="H29" s="107"/>
      <c r="I29" s="107"/>
      <c r="J29" s="107"/>
      <c r="K29" s="107"/>
    </row>
    <row r="30" spans="1:11" ht="16.8" thickBot="1">
      <c r="A30" s="109"/>
      <c r="B30" s="164" t="s">
        <v>1001</v>
      </c>
      <c r="C30" s="164" t="s">
        <v>877</v>
      </c>
      <c r="D30" s="118">
        <v>5</v>
      </c>
      <c r="E30" s="168" t="s">
        <v>878</v>
      </c>
      <c r="F30" s="168"/>
      <c r="G30" s="395" t="s">
        <v>879</v>
      </c>
      <c r="H30" s="457"/>
      <c r="I30" s="457"/>
      <c r="J30" s="245">
        <f>J43</f>
        <v>17000</v>
      </c>
      <c r="K30" s="110" t="s">
        <v>8</v>
      </c>
    </row>
    <row r="31" spans="1:11" ht="16.8" customHeight="1" thickTop="1">
      <c r="A31" s="321" t="s">
        <v>9</v>
      </c>
      <c r="B31" s="350" t="s">
        <v>10</v>
      </c>
      <c r="C31" s="350" t="s">
        <v>880</v>
      </c>
      <c r="D31" s="350" t="s">
        <v>12</v>
      </c>
      <c r="E31" s="350" t="s">
        <v>921</v>
      </c>
      <c r="F31" s="350" t="s">
        <v>923</v>
      </c>
      <c r="G31" s="17" t="s">
        <v>15</v>
      </c>
      <c r="H31" s="351" t="s">
        <v>2036</v>
      </c>
      <c r="I31" s="352"/>
      <c r="J31" s="353"/>
      <c r="K31" s="458" t="s">
        <v>17</v>
      </c>
    </row>
    <row r="32" spans="1:11" ht="16.8" thickBot="1">
      <c r="A32" s="338"/>
      <c r="B32" s="338"/>
      <c r="C32" s="338"/>
      <c r="D32" s="338"/>
      <c r="E32" s="338"/>
      <c r="F32" s="365"/>
      <c r="G32" s="18" t="s">
        <v>18</v>
      </c>
      <c r="H32" s="114" t="s">
        <v>19</v>
      </c>
      <c r="I32" s="115" t="s">
        <v>20</v>
      </c>
      <c r="J32" s="115" t="s">
        <v>21</v>
      </c>
      <c r="K32" s="459"/>
    </row>
    <row r="33" spans="1:11">
      <c r="A33" s="412" t="s">
        <v>1006</v>
      </c>
      <c r="B33" s="321" t="s">
        <v>1835</v>
      </c>
      <c r="C33" s="460" t="s">
        <v>1841</v>
      </c>
      <c r="D33" s="321" t="s">
        <v>1007</v>
      </c>
      <c r="E33" s="432" t="s">
        <v>1008</v>
      </c>
      <c r="F33" s="321">
        <v>20</v>
      </c>
      <c r="G33" s="112">
        <v>6500</v>
      </c>
      <c r="H33" s="321">
        <v>2</v>
      </c>
      <c r="I33" s="321">
        <v>4</v>
      </c>
      <c r="J33" s="437">
        <v>4000</v>
      </c>
      <c r="K33" s="450"/>
    </row>
    <row r="34" spans="1:11" ht="16.8" thickBot="1">
      <c r="A34" s="413"/>
      <c r="B34" s="338"/>
      <c r="C34" s="461"/>
      <c r="D34" s="338"/>
      <c r="E34" s="433"/>
      <c r="F34" s="341"/>
      <c r="G34" s="166">
        <v>6500</v>
      </c>
      <c r="H34" s="338"/>
      <c r="I34" s="338"/>
      <c r="J34" s="393"/>
      <c r="K34" s="439"/>
    </row>
    <row r="35" spans="1:11">
      <c r="A35" s="412" t="s">
        <v>1009</v>
      </c>
      <c r="B35" s="321" t="s">
        <v>1836</v>
      </c>
      <c r="C35" s="339" t="s">
        <v>1842</v>
      </c>
      <c r="D35" s="321" t="s">
        <v>1010</v>
      </c>
      <c r="E35" s="432" t="s">
        <v>1011</v>
      </c>
      <c r="F35" s="321">
        <v>30</v>
      </c>
      <c r="G35" s="112">
        <v>5000</v>
      </c>
      <c r="H35" s="436">
        <v>2</v>
      </c>
      <c r="I35" s="321">
        <v>3</v>
      </c>
      <c r="J35" s="437">
        <v>3000</v>
      </c>
      <c r="K35" s="434"/>
    </row>
    <row r="36" spans="1:11" ht="16.8" thickBot="1">
      <c r="A36" s="413"/>
      <c r="B36" s="338"/>
      <c r="C36" s="340"/>
      <c r="D36" s="338"/>
      <c r="E36" s="433"/>
      <c r="F36" s="341"/>
      <c r="G36" s="163">
        <v>3000</v>
      </c>
      <c r="H36" s="436"/>
      <c r="I36" s="338"/>
      <c r="J36" s="393"/>
      <c r="K36" s="435"/>
    </row>
    <row r="37" spans="1:11">
      <c r="A37" s="412" t="s">
        <v>1012</v>
      </c>
      <c r="B37" s="321" t="s">
        <v>1837</v>
      </c>
      <c r="C37" s="339" t="s">
        <v>1843</v>
      </c>
      <c r="D37" s="321" t="s">
        <v>1013</v>
      </c>
      <c r="E37" s="321" t="s">
        <v>1014</v>
      </c>
      <c r="F37" s="321">
        <v>40</v>
      </c>
      <c r="G37" s="127">
        <v>5500</v>
      </c>
      <c r="H37" s="321">
        <v>2</v>
      </c>
      <c r="I37" s="321">
        <v>3</v>
      </c>
      <c r="J37" s="437">
        <v>3000</v>
      </c>
      <c r="K37" s="438"/>
    </row>
    <row r="38" spans="1:11" ht="16.8" thickBot="1">
      <c r="A38" s="413"/>
      <c r="B38" s="338"/>
      <c r="C38" s="340"/>
      <c r="D38" s="338"/>
      <c r="E38" s="338"/>
      <c r="F38" s="341"/>
      <c r="G38" s="166">
        <v>3000</v>
      </c>
      <c r="H38" s="338"/>
      <c r="I38" s="338"/>
      <c r="J38" s="393"/>
      <c r="K38" s="439"/>
    </row>
    <row r="39" spans="1:11">
      <c r="A39" s="412" t="s">
        <v>1015</v>
      </c>
      <c r="B39" s="321" t="s">
        <v>1838</v>
      </c>
      <c r="C39" s="339" t="s">
        <v>1844</v>
      </c>
      <c r="D39" s="321" t="s">
        <v>1016</v>
      </c>
      <c r="E39" s="321" t="s">
        <v>1017</v>
      </c>
      <c r="F39" s="321">
        <v>20</v>
      </c>
      <c r="G39" s="112">
        <v>5500</v>
      </c>
      <c r="H39" s="321">
        <v>2</v>
      </c>
      <c r="I39" s="321">
        <v>3</v>
      </c>
      <c r="J39" s="437">
        <v>3000</v>
      </c>
      <c r="K39" s="434"/>
    </row>
    <row r="40" spans="1:11" ht="16.8" thickBot="1">
      <c r="A40" s="413"/>
      <c r="B40" s="338"/>
      <c r="C40" s="340"/>
      <c r="D40" s="338"/>
      <c r="E40" s="338"/>
      <c r="F40" s="341"/>
      <c r="G40" s="163">
        <v>3000</v>
      </c>
      <c r="H40" s="338"/>
      <c r="I40" s="338"/>
      <c r="J40" s="393"/>
      <c r="K40" s="435"/>
    </row>
    <row r="41" spans="1:11">
      <c r="A41" s="412" t="s">
        <v>1018</v>
      </c>
      <c r="B41" s="321" t="s">
        <v>1839</v>
      </c>
      <c r="C41" s="339" t="s">
        <v>1845</v>
      </c>
      <c r="D41" s="321" t="s">
        <v>1019</v>
      </c>
      <c r="E41" s="436" t="s">
        <v>1020</v>
      </c>
      <c r="F41" s="321">
        <v>40</v>
      </c>
      <c r="G41" s="127">
        <v>6500</v>
      </c>
      <c r="H41" s="321">
        <v>2</v>
      </c>
      <c r="I41" s="321">
        <v>4</v>
      </c>
      <c r="J41" s="437">
        <v>4000</v>
      </c>
      <c r="K41" s="438"/>
    </row>
    <row r="42" spans="1:11" ht="16.8" thickBot="1">
      <c r="A42" s="413"/>
      <c r="B42" s="338"/>
      <c r="C42" s="340"/>
      <c r="D42" s="338"/>
      <c r="E42" s="436"/>
      <c r="F42" s="341"/>
      <c r="G42" s="163">
        <v>6500</v>
      </c>
      <c r="H42" s="338"/>
      <c r="I42" s="338"/>
      <c r="J42" s="393"/>
      <c r="K42" s="439"/>
    </row>
    <row r="43" spans="1:11" ht="16.8" thickBot="1">
      <c r="A43" s="321" t="s">
        <v>22</v>
      </c>
      <c r="B43" s="360"/>
      <c r="C43" s="384"/>
      <c r="D43" s="360"/>
      <c r="E43" s="452"/>
      <c r="F43" s="321">
        <f>SUM(F33:F42)</f>
        <v>150</v>
      </c>
      <c r="G43" s="128">
        <v>29000</v>
      </c>
      <c r="H43" s="446"/>
      <c r="I43" s="448"/>
      <c r="J43" s="398">
        <f>SUM(J33:J42)</f>
        <v>17000</v>
      </c>
      <c r="K43" s="450"/>
    </row>
    <row r="44" spans="1:11" ht="16.8" thickBot="1">
      <c r="A44" s="324"/>
      <c r="B44" s="383"/>
      <c r="C44" s="383"/>
      <c r="D44" s="383"/>
      <c r="E44" s="453"/>
      <c r="F44" s="327"/>
      <c r="G44" s="162">
        <v>22000</v>
      </c>
      <c r="H44" s="447"/>
      <c r="I44" s="449"/>
      <c r="J44" s="399"/>
      <c r="K44" s="451"/>
    </row>
    <row r="45" spans="1:11" ht="16.8" thickTop="1">
      <c r="A45" s="107"/>
      <c r="B45" s="108" t="s">
        <v>918</v>
      </c>
      <c r="C45" s="108"/>
      <c r="D45" s="107"/>
      <c r="E45" s="107"/>
      <c r="F45" s="107"/>
      <c r="G45" s="107"/>
      <c r="H45" s="107"/>
      <c r="I45" s="107"/>
      <c r="J45" s="107"/>
      <c r="K45" s="107"/>
    </row>
    <row r="46" spans="1:11" ht="16.8" thickBot="1">
      <c r="A46" s="109" t="s">
        <v>1046</v>
      </c>
      <c r="B46" s="164" t="str">
        <f>IF(A46=0,"",VLOOKUP(A46,[17]參照函數!A$1:B$65536,2,FALSE))</f>
        <v>慈濟青年社</v>
      </c>
      <c r="C46" s="164" t="s">
        <v>877</v>
      </c>
      <c r="D46" s="118">
        <v>4</v>
      </c>
      <c r="E46" s="168" t="s">
        <v>878</v>
      </c>
      <c r="F46" s="168"/>
      <c r="G46" s="395" t="s">
        <v>879</v>
      </c>
      <c r="H46" s="457"/>
      <c r="I46" s="457"/>
      <c r="J46" s="56">
        <f>J57</f>
        <v>12000</v>
      </c>
      <c r="K46" s="110" t="s">
        <v>8</v>
      </c>
    </row>
    <row r="47" spans="1:11" ht="16.8" customHeight="1" thickTop="1">
      <c r="A47" s="321" t="s">
        <v>9</v>
      </c>
      <c r="B47" s="350" t="s">
        <v>10</v>
      </c>
      <c r="C47" s="350" t="s">
        <v>880</v>
      </c>
      <c r="D47" s="350" t="s">
        <v>12</v>
      </c>
      <c r="E47" s="350" t="s">
        <v>921</v>
      </c>
      <c r="F47" s="350" t="s">
        <v>923</v>
      </c>
      <c r="G47" s="17" t="s">
        <v>15</v>
      </c>
      <c r="H47" s="351" t="s">
        <v>2036</v>
      </c>
      <c r="I47" s="352"/>
      <c r="J47" s="353"/>
      <c r="K47" s="458" t="s">
        <v>17</v>
      </c>
    </row>
    <row r="48" spans="1:11" ht="16.8" thickBot="1">
      <c r="A48" s="338"/>
      <c r="B48" s="338"/>
      <c r="C48" s="338"/>
      <c r="D48" s="338"/>
      <c r="E48" s="338"/>
      <c r="F48" s="365"/>
      <c r="G48" s="18" t="s">
        <v>18</v>
      </c>
      <c r="H48" s="114" t="s">
        <v>19</v>
      </c>
      <c r="I48" s="115" t="s">
        <v>20</v>
      </c>
      <c r="J48" s="115" t="s">
        <v>21</v>
      </c>
      <c r="K48" s="459"/>
    </row>
    <row r="49" spans="1:11">
      <c r="A49" s="412" t="s">
        <v>1047</v>
      </c>
      <c r="B49" s="321" t="s">
        <v>1848</v>
      </c>
      <c r="C49" s="460" t="s">
        <v>1708</v>
      </c>
      <c r="D49" s="321" t="s">
        <v>1857</v>
      </c>
      <c r="E49" s="432" t="s">
        <v>1048</v>
      </c>
      <c r="F49" s="321">
        <v>10</v>
      </c>
      <c r="G49" s="112">
        <v>13916</v>
      </c>
      <c r="H49" s="321">
        <v>2</v>
      </c>
      <c r="I49" s="321">
        <v>5</v>
      </c>
      <c r="J49" s="437">
        <v>5000</v>
      </c>
      <c r="K49" s="450"/>
    </row>
    <row r="50" spans="1:11" ht="16.8" thickBot="1">
      <c r="A50" s="413"/>
      <c r="B50" s="338"/>
      <c r="C50" s="461"/>
      <c r="D50" s="338"/>
      <c r="E50" s="433"/>
      <c r="F50" s="341"/>
      <c r="G50" s="166">
        <v>12000</v>
      </c>
      <c r="H50" s="338"/>
      <c r="I50" s="338"/>
      <c r="J50" s="393"/>
      <c r="K50" s="439"/>
    </row>
    <row r="51" spans="1:11">
      <c r="A51" s="455" t="s">
        <v>1049</v>
      </c>
      <c r="B51" s="321" t="s">
        <v>1849</v>
      </c>
      <c r="C51" s="339" t="s">
        <v>1852</v>
      </c>
      <c r="D51" s="321" t="s">
        <v>1050</v>
      </c>
      <c r="E51" s="432" t="s">
        <v>1051</v>
      </c>
      <c r="F51" s="321">
        <v>50</v>
      </c>
      <c r="G51" s="112">
        <v>3860</v>
      </c>
      <c r="H51" s="436">
        <v>2</v>
      </c>
      <c r="I51" s="321">
        <v>2</v>
      </c>
      <c r="J51" s="437">
        <v>2000</v>
      </c>
      <c r="K51" s="434"/>
    </row>
    <row r="52" spans="1:11" ht="16.8" thickBot="1">
      <c r="A52" s="456"/>
      <c r="B52" s="338"/>
      <c r="C52" s="340"/>
      <c r="D52" s="338"/>
      <c r="E52" s="433"/>
      <c r="F52" s="341"/>
      <c r="G52" s="163">
        <v>3000</v>
      </c>
      <c r="H52" s="436"/>
      <c r="I52" s="338"/>
      <c r="J52" s="393"/>
      <c r="K52" s="435"/>
    </row>
    <row r="53" spans="1:11">
      <c r="A53" s="412" t="s">
        <v>1052</v>
      </c>
      <c r="B53" s="321" t="s">
        <v>1850</v>
      </c>
      <c r="C53" s="494" t="s">
        <v>1856</v>
      </c>
      <c r="D53" s="321" t="s">
        <v>1847</v>
      </c>
      <c r="E53" s="321" t="s">
        <v>1053</v>
      </c>
      <c r="F53" s="321">
        <v>45</v>
      </c>
      <c r="G53" s="127">
        <v>1915</v>
      </c>
      <c r="H53" s="321">
        <v>7</v>
      </c>
      <c r="I53" s="321">
        <v>1</v>
      </c>
      <c r="J53" s="437">
        <v>1000</v>
      </c>
      <c r="K53" s="438"/>
    </row>
    <row r="54" spans="1:11" ht="16.8" thickBot="1">
      <c r="A54" s="413"/>
      <c r="B54" s="338"/>
      <c r="C54" s="495"/>
      <c r="D54" s="338"/>
      <c r="E54" s="338"/>
      <c r="F54" s="341"/>
      <c r="G54" s="166">
        <v>1500</v>
      </c>
      <c r="H54" s="338"/>
      <c r="I54" s="338"/>
      <c r="J54" s="393"/>
      <c r="K54" s="439"/>
    </row>
    <row r="55" spans="1:11">
      <c r="A55" s="412" t="s">
        <v>1054</v>
      </c>
      <c r="B55" s="321" t="s">
        <v>1851</v>
      </c>
      <c r="C55" s="339" t="s">
        <v>1055</v>
      </c>
      <c r="D55" s="321" t="s">
        <v>1846</v>
      </c>
      <c r="E55" s="321" t="s">
        <v>1056</v>
      </c>
      <c r="F55" s="321">
        <v>120</v>
      </c>
      <c r="G55" s="112">
        <v>8455</v>
      </c>
      <c r="H55" s="321">
        <v>2</v>
      </c>
      <c r="I55" s="321">
        <v>4</v>
      </c>
      <c r="J55" s="467">
        <v>4000</v>
      </c>
      <c r="K55" s="434"/>
    </row>
    <row r="56" spans="1:11" ht="16.8" thickBot="1">
      <c r="A56" s="413"/>
      <c r="B56" s="338"/>
      <c r="C56" s="340"/>
      <c r="D56" s="338"/>
      <c r="E56" s="338"/>
      <c r="F56" s="341"/>
      <c r="G56" s="163">
        <v>8000</v>
      </c>
      <c r="H56" s="338"/>
      <c r="I56" s="338"/>
      <c r="J56" s="468"/>
      <c r="K56" s="435"/>
    </row>
    <row r="57" spans="1:11" ht="16.8" thickBot="1">
      <c r="A57" s="321" t="s">
        <v>22</v>
      </c>
      <c r="B57" s="360"/>
      <c r="C57" s="384"/>
      <c r="D57" s="360"/>
      <c r="E57" s="452"/>
      <c r="F57" s="321">
        <f>SUM(F49:F56)</f>
        <v>225</v>
      </c>
      <c r="G57" s="128">
        <f>G49+G51+G53+G55</f>
        <v>28146</v>
      </c>
      <c r="H57" s="446"/>
      <c r="I57" s="448"/>
      <c r="J57" s="398">
        <f>SUM(J49:J56)</f>
        <v>12000</v>
      </c>
      <c r="K57" s="450"/>
    </row>
    <row r="58" spans="1:11" ht="16.8" thickBot="1">
      <c r="A58" s="324"/>
      <c r="B58" s="383"/>
      <c r="C58" s="383"/>
      <c r="D58" s="383"/>
      <c r="E58" s="453"/>
      <c r="F58" s="327"/>
      <c r="G58" s="162">
        <f>G50+G52+G54+G56</f>
        <v>24500</v>
      </c>
      <c r="H58" s="447"/>
      <c r="I58" s="449"/>
      <c r="J58" s="399"/>
      <c r="K58" s="451"/>
    </row>
    <row r="59" spans="1:11" ht="16.8" thickTop="1">
      <c r="A59" s="107"/>
      <c r="B59" s="108" t="s">
        <v>918</v>
      </c>
      <c r="C59" s="108"/>
      <c r="D59" s="107"/>
      <c r="E59" s="107"/>
      <c r="F59" s="107"/>
      <c r="G59" s="107"/>
      <c r="H59" s="107"/>
      <c r="I59" s="107"/>
      <c r="J59" s="107"/>
      <c r="K59" s="107"/>
    </row>
    <row r="60" spans="1:11" ht="16.8" thickBot="1">
      <c r="A60" s="109" t="s">
        <v>1057</v>
      </c>
      <c r="B60" s="164" t="str">
        <f>IF(A60=0,"",VLOOKUP(A60,[15]參照函數!A$1:B$65536,2,FALSE))</f>
        <v>繪本服務學習社</v>
      </c>
      <c r="C60" s="164" t="s">
        <v>877</v>
      </c>
      <c r="D60" s="118">
        <v>1</v>
      </c>
      <c r="E60" s="168" t="s">
        <v>878</v>
      </c>
      <c r="F60" s="168"/>
      <c r="G60" s="395" t="s">
        <v>879</v>
      </c>
      <c r="H60" s="457"/>
      <c r="I60" s="457"/>
      <c r="J60" s="56">
        <f>J65</f>
        <v>1000</v>
      </c>
      <c r="K60" s="110" t="s">
        <v>8</v>
      </c>
    </row>
    <row r="61" spans="1:11" ht="16.8" customHeight="1" thickTop="1">
      <c r="A61" s="321" t="s">
        <v>9</v>
      </c>
      <c r="B61" s="350" t="s">
        <v>10</v>
      </c>
      <c r="C61" s="350" t="s">
        <v>880</v>
      </c>
      <c r="D61" s="350" t="s">
        <v>12</v>
      </c>
      <c r="E61" s="350" t="s">
        <v>921</v>
      </c>
      <c r="F61" s="350" t="s">
        <v>923</v>
      </c>
      <c r="G61" s="17" t="s">
        <v>15</v>
      </c>
      <c r="H61" s="351" t="s">
        <v>2036</v>
      </c>
      <c r="I61" s="352"/>
      <c r="J61" s="353"/>
      <c r="K61" s="458" t="s">
        <v>17</v>
      </c>
    </row>
    <row r="62" spans="1:11" ht="16.8" thickBot="1">
      <c r="A62" s="338"/>
      <c r="B62" s="338"/>
      <c r="C62" s="338"/>
      <c r="D62" s="338"/>
      <c r="E62" s="338"/>
      <c r="F62" s="365"/>
      <c r="G62" s="18" t="s">
        <v>18</v>
      </c>
      <c r="H62" s="114" t="s">
        <v>19</v>
      </c>
      <c r="I62" s="115" t="s">
        <v>20</v>
      </c>
      <c r="J62" s="115" t="s">
        <v>21</v>
      </c>
      <c r="K62" s="459"/>
    </row>
    <row r="63" spans="1:11">
      <c r="A63" s="455" t="s">
        <v>1058</v>
      </c>
      <c r="B63" s="321" t="s">
        <v>1853</v>
      </c>
      <c r="C63" s="339" t="s">
        <v>1854</v>
      </c>
      <c r="D63" s="321" t="s">
        <v>1060</v>
      </c>
      <c r="E63" s="432" t="s">
        <v>1061</v>
      </c>
      <c r="F63" s="321">
        <v>12</v>
      </c>
      <c r="G63" s="112">
        <v>1190</v>
      </c>
      <c r="H63" s="436">
        <v>2</v>
      </c>
      <c r="I63" s="321">
        <v>1</v>
      </c>
      <c r="J63" s="437">
        <v>1000</v>
      </c>
      <c r="K63" s="434"/>
    </row>
    <row r="64" spans="1:11" ht="16.8" thickBot="1">
      <c r="A64" s="456"/>
      <c r="B64" s="338"/>
      <c r="C64" s="340"/>
      <c r="D64" s="338"/>
      <c r="E64" s="433"/>
      <c r="F64" s="341"/>
      <c r="G64" s="163">
        <v>1000</v>
      </c>
      <c r="H64" s="436"/>
      <c r="I64" s="338"/>
      <c r="J64" s="393"/>
      <c r="K64" s="435"/>
    </row>
    <row r="65" spans="1:11" ht="16.8" thickBot="1">
      <c r="A65" s="321" t="s">
        <v>22</v>
      </c>
      <c r="B65" s="360"/>
      <c r="C65" s="384"/>
      <c r="D65" s="360"/>
      <c r="E65" s="452"/>
      <c r="F65" s="321">
        <f>SUM(F63:F64)</f>
        <v>12</v>
      </c>
      <c r="G65" s="128">
        <f>G63</f>
        <v>1190</v>
      </c>
      <c r="H65" s="446"/>
      <c r="I65" s="448"/>
      <c r="J65" s="398">
        <f>SUM(J63:J64)</f>
        <v>1000</v>
      </c>
      <c r="K65" s="450"/>
    </row>
    <row r="66" spans="1:11" ht="16.8" thickBot="1">
      <c r="A66" s="324"/>
      <c r="B66" s="383"/>
      <c r="C66" s="383"/>
      <c r="D66" s="383"/>
      <c r="E66" s="453"/>
      <c r="F66" s="327"/>
      <c r="G66" s="162">
        <f>G64</f>
        <v>1000</v>
      </c>
      <c r="H66" s="447"/>
      <c r="I66" s="449"/>
      <c r="J66" s="399"/>
      <c r="K66" s="451"/>
    </row>
    <row r="67" spans="1:11" ht="16.8" thickTop="1"/>
    <row r="68" spans="1:11">
      <c r="A68" s="107"/>
      <c r="B68" s="108" t="s">
        <v>918</v>
      </c>
      <c r="C68" s="108"/>
      <c r="D68" s="107"/>
      <c r="E68" s="107"/>
      <c r="F68" s="107"/>
      <c r="G68" s="107"/>
      <c r="H68" s="107"/>
      <c r="I68" s="107"/>
      <c r="J68" s="107"/>
      <c r="K68" s="107"/>
    </row>
    <row r="69" spans="1:11" ht="16.8" thickBot="1">
      <c r="A69" s="109" t="s">
        <v>1065</v>
      </c>
      <c r="B69" s="164" t="str">
        <f>IF(A69=0,"",VLOOKUP(A69,[18]參照函數!A$1:B$65536,2,FALSE))</f>
        <v>和我們一起環保社</v>
      </c>
      <c r="C69" s="164" t="s">
        <v>877</v>
      </c>
      <c r="D69" s="118">
        <v>2</v>
      </c>
      <c r="E69" s="168" t="s">
        <v>878</v>
      </c>
      <c r="F69" s="168"/>
      <c r="G69" s="395" t="s">
        <v>879</v>
      </c>
      <c r="H69" s="457"/>
      <c r="I69" s="457"/>
      <c r="J69" s="56">
        <f>J76</f>
        <v>7000</v>
      </c>
      <c r="K69" s="110" t="s">
        <v>8</v>
      </c>
    </row>
    <row r="70" spans="1:11" ht="16.8" customHeight="1" thickTop="1">
      <c r="A70" s="321" t="s">
        <v>9</v>
      </c>
      <c r="B70" s="350" t="s">
        <v>10</v>
      </c>
      <c r="C70" s="350" t="s">
        <v>880</v>
      </c>
      <c r="D70" s="350" t="s">
        <v>12</v>
      </c>
      <c r="E70" s="350" t="s">
        <v>921</v>
      </c>
      <c r="F70" s="350" t="s">
        <v>923</v>
      </c>
      <c r="G70" s="17" t="s">
        <v>15</v>
      </c>
      <c r="H70" s="351" t="s">
        <v>2036</v>
      </c>
      <c r="I70" s="352"/>
      <c r="J70" s="353"/>
      <c r="K70" s="458" t="s">
        <v>17</v>
      </c>
    </row>
    <row r="71" spans="1:11" ht="16.8" thickBot="1">
      <c r="A71" s="338"/>
      <c r="B71" s="338"/>
      <c r="C71" s="338"/>
      <c r="D71" s="338"/>
      <c r="E71" s="338"/>
      <c r="F71" s="365"/>
      <c r="G71" s="18" t="s">
        <v>18</v>
      </c>
      <c r="H71" s="114" t="s">
        <v>19</v>
      </c>
      <c r="I71" s="115" t="s">
        <v>20</v>
      </c>
      <c r="J71" s="115" t="s">
        <v>21</v>
      </c>
      <c r="K71" s="459"/>
    </row>
    <row r="72" spans="1:11">
      <c r="A72" s="412" t="s">
        <v>1709</v>
      </c>
      <c r="B72" s="321" t="s">
        <v>1066</v>
      </c>
      <c r="C72" s="460" t="s">
        <v>812</v>
      </c>
      <c r="D72" s="321" t="s">
        <v>1068</v>
      </c>
      <c r="E72" s="432" t="s">
        <v>1069</v>
      </c>
      <c r="F72" s="321">
        <v>50</v>
      </c>
      <c r="G72" s="112">
        <v>8000</v>
      </c>
      <c r="H72" s="321">
        <v>2</v>
      </c>
      <c r="I72" s="321">
        <v>3</v>
      </c>
      <c r="J72" s="437">
        <v>3000</v>
      </c>
      <c r="K72" s="450"/>
    </row>
    <row r="73" spans="1:11" ht="16.8" thickBot="1">
      <c r="A73" s="413"/>
      <c r="B73" s="338"/>
      <c r="C73" s="461"/>
      <c r="D73" s="338"/>
      <c r="E73" s="433"/>
      <c r="F73" s="341"/>
      <c r="G73" s="166">
        <v>4000</v>
      </c>
      <c r="H73" s="338"/>
      <c r="I73" s="338"/>
      <c r="J73" s="393"/>
      <c r="K73" s="439"/>
    </row>
    <row r="74" spans="1:11">
      <c r="A74" s="455" t="s">
        <v>1710</v>
      </c>
      <c r="B74" s="321" t="s">
        <v>1070</v>
      </c>
      <c r="C74" s="339" t="s">
        <v>1797</v>
      </c>
      <c r="D74" s="321" t="s">
        <v>1071</v>
      </c>
      <c r="E74" s="432" t="s">
        <v>1069</v>
      </c>
      <c r="F74" s="321">
        <v>40</v>
      </c>
      <c r="G74" s="112">
        <v>17700</v>
      </c>
      <c r="H74" s="436">
        <v>5</v>
      </c>
      <c r="I74" s="321">
        <v>4</v>
      </c>
      <c r="J74" s="437">
        <v>4000</v>
      </c>
      <c r="K74" s="434"/>
    </row>
    <row r="75" spans="1:11" ht="16.8" thickBot="1">
      <c r="A75" s="456"/>
      <c r="B75" s="338"/>
      <c r="C75" s="340"/>
      <c r="D75" s="338"/>
      <c r="E75" s="433"/>
      <c r="F75" s="341"/>
      <c r="G75" s="163">
        <v>8500</v>
      </c>
      <c r="H75" s="436"/>
      <c r="I75" s="338"/>
      <c r="J75" s="393"/>
      <c r="K75" s="435"/>
    </row>
    <row r="76" spans="1:11" ht="16.8" thickBot="1">
      <c r="A76" s="321" t="s">
        <v>22</v>
      </c>
      <c r="B76" s="360"/>
      <c r="C76" s="384"/>
      <c r="D76" s="360"/>
      <c r="E76" s="452"/>
      <c r="F76" s="321">
        <f>SUM(F66:F75)</f>
        <v>90</v>
      </c>
      <c r="G76" s="128">
        <f>G72+G74</f>
        <v>25700</v>
      </c>
      <c r="H76" s="446"/>
      <c r="I76" s="448"/>
      <c r="J76" s="398">
        <f>J72+J74</f>
        <v>7000</v>
      </c>
      <c r="K76" s="450"/>
    </row>
    <row r="77" spans="1:11" ht="16.8" thickBot="1">
      <c r="A77" s="324"/>
      <c r="B77" s="383"/>
      <c r="C77" s="383"/>
      <c r="D77" s="383"/>
      <c r="E77" s="453"/>
      <c r="F77" s="327"/>
      <c r="G77" s="162">
        <f>G73+G75</f>
        <v>12500</v>
      </c>
      <c r="H77" s="447"/>
      <c r="I77" s="449"/>
      <c r="J77" s="399"/>
      <c r="K77" s="451"/>
    </row>
    <row r="78" spans="1:11" ht="16.8" thickTop="1"/>
    <row r="79" spans="1:11">
      <c r="A79" s="107"/>
      <c r="B79" s="108" t="s">
        <v>918</v>
      </c>
      <c r="C79" s="108"/>
      <c r="D79" s="107"/>
      <c r="E79" s="107"/>
      <c r="F79" s="107"/>
      <c r="G79" s="107"/>
      <c r="H79" s="107"/>
      <c r="I79" s="107"/>
      <c r="J79" s="107"/>
      <c r="K79" s="107"/>
    </row>
    <row r="80" spans="1:11" ht="16.8" thickBot="1">
      <c r="A80" s="109" t="s">
        <v>1081</v>
      </c>
      <c r="B80" s="164" t="str">
        <f>IF(A80=0,"",VLOOKUP(A80,[16]參照函數!A$1:B$65536,2,FALSE))</f>
        <v>仁愛服務社</v>
      </c>
      <c r="C80" s="164" t="s">
        <v>877</v>
      </c>
      <c r="D80" s="118">
        <v>2</v>
      </c>
      <c r="E80" s="168" t="s">
        <v>878</v>
      </c>
      <c r="F80" s="168"/>
      <c r="G80" s="395" t="s">
        <v>879</v>
      </c>
      <c r="H80" s="457"/>
      <c r="I80" s="457"/>
      <c r="J80" s="245">
        <f>J87</f>
        <v>6000</v>
      </c>
      <c r="K80" s="110" t="s">
        <v>8</v>
      </c>
    </row>
    <row r="81" spans="1:14" ht="16.8" customHeight="1" thickTop="1">
      <c r="A81" s="321" t="s">
        <v>9</v>
      </c>
      <c r="B81" s="350" t="s">
        <v>10</v>
      </c>
      <c r="C81" s="350" t="s">
        <v>880</v>
      </c>
      <c r="D81" s="350" t="s">
        <v>12</v>
      </c>
      <c r="E81" s="350" t="s">
        <v>921</v>
      </c>
      <c r="F81" s="350" t="s">
        <v>923</v>
      </c>
      <c r="G81" s="17" t="s">
        <v>15</v>
      </c>
      <c r="H81" s="351" t="s">
        <v>2036</v>
      </c>
      <c r="I81" s="352"/>
      <c r="J81" s="353"/>
      <c r="K81" s="458" t="s">
        <v>17</v>
      </c>
    </row>
    <row r="82" spans="1:14" ht="16.8" thickBot="1">
      <c r="A82" s="338"/>
      <c r="B82" s="338"/>
      <c r="C82" s="338"/>
      <c r="D82" s="338"/>
      <c r="E82" s="338"/>
      <c r="F82" s="365"/>
      <c r="G82" s="18" t="s">
        <v>18</v>
      </c>
      <c r="H82" s="114" t="s">
        <v>19</v>
      </c>
      <c r="I82" s="115" t="s">
        <v>20</v>
      </c>
      <c r="J82" s="115" t="s">
        <v>21</v>
      </c>
      <c r="K82" s="459"/>
    </row>
    <row r="83" spans="1:14">
      <c r="A83" s="412" t="s">
        <v>1082</v>
      </c>
      <c r="B83" s="321" t="s">
        <v>1090</v>
      </c>
      <c r="C83" s="339" t="s">
        <v>1817</v>
      </c>
      <c r="D83" s="321" t="s">
        <v>1091</v>
      </c>
      <c r="E83" s="321" t="s">
        <v>1092</v>
      </c>
      <c r="F83" s="321">
        <v>40</v>
      </c>
      <c r="G83" s="127">
        <v>3150</v>
      </c>
      <c r="H83" s="321">
        <v>2</v>
      </c>
      <c r="I83" s="321">
        <v>2</v>
      </c>
      <c r="J83" s="437">
        <v>2000</v>
      </c>
      <c r="K83" s="450"/>
    </row>
    <row r="84" spans="1:14" ht="16.8" thickBot="1">
      <c r="A84" s="413"/>
      <c r="B84" s="338"/>
      <c r="C84" s="340"/>
      <c r="D84" s="338"/>
      <c r="E84" s="338"/>
      <c r="F84" s="341"/>
      <c r="G84" s="163">
        <v>2000</v>
      </c>
      <c r="H84" s="338"/>
      <c r="I84" s="338"/>
      <c r="J84" s="393"/>
      <c r="K84" s="439"/>
    </row>
    <row r="85" spans="1:14">
      <c r="A85" s="455" t="s">
        <v>1086</v>
      </c>
      <c r="B85" s="321" t="s">
        <v>1093</v>
      </c>
      <c r="C85" s="339" t="s">
        <v>1855</v>
      </c>
      <c r="D85" s="436" t="s">
        <v>1094</v>
      </c>
      <c r="E85" s="321" t="s">
        <v>1095</v>
      </c>
      <c r="F85" s="321">
        <v>50</v>
      </c>
      <c r="G85" s="112">
        <v>17100</v>
      </c>
      <c r="H85" s="436">
        <v>2</v>
      </c>
      <c r="I85" s="321">
        <v>4</v>
      </c>
      <c r="J85" s="415">
        <v>4000</v>
      </c>
      <c r="K85" s="434"/>
    </row>
    <row r="86" spans="1:14" ht="16.8" thickBot="1">
      <c r="A86" s="456"/>
      <c r="B86" s="338"/>
      <c r="C86" s="340"/>
      <c r="D86" s="493"/>
      <c r="E86" s="338"/>
      <c r="F86" s="341"/>
      <c r="G86" s="163">
        <v>9000</v>
      </c>
      <c r="H86" s="493"/>
      <c r="I86" s="338"/>
      <c r="J86" s="393"/>
      <c r="K86" s="435"/>
    </row>
    <row r="87" spans="1:14" ht="16.8" thickBot="1">
      <c r="A87" s="321" t="s">
        <v>22</v>
      </c>
      <c r="B87" s="360"/>
      <c r="C87" s="384"/>
      <c r="D87" s="360"/>
      <c r="E87" s="452"/>
      <c r="F87" s="321">
        <f>SUM(F83:F86)</f>
        <v>90</v>
      </c>
      <c r="G87" s="128">
        <f>G83+G85</f>
        <v>20250</v>
      </c>
      <c r="H87" s="446"/>
      <c r="I87" s="448"/>
      <c r="J87" s="398">
        <f>SUM(J83:J86)</f>
        <v>6000</v>
      </c>
      <c r="K87" s="450"/>
    </row>
    <row r="88" spans="1:14" ht="16.8" thickBot="1">
      <c r="A88" s="324"/>
      <c r="B88" s="383"/>
      <c r="C88" s="383"/>
      <c r="D88" s="383"/>
      <c r="E88" s="453"/>
      <c r="F88" s="327"/>
      <c r="G88" s="162">
        <f>G84+G86</f>
        <v>11000</v>
      </c>
      <c r="H88" s="447"/>
      <c r="I88" s="449"/>
      <c r="J88" s="399"/>
      <c r="K88" s="451"/>
    </row>
    <row r="89" spans="1:14" ht="16.8" thickTop="1"/>
    <row r="90" spans="1:14">
      <c r="A90" s="107"/>
      <c r="B90" s="108" t="s">
        <v>918</v>
      </c>
      <c r="C90" s="108"/>
      <c r="D90" s="107"/>
      <c r="E90" s="107"/>
      <c r="F90" s="107"/>
      <c r="G90" s="107"/>
      <c r="H90" s="107"/>
      <c r="I90" s="107"/>
      <c r="J90" s="107"/>
      <c r="K90" s="107"/>
      <c r="N90" s="245"/>
    </row>
    <row r="91" spans="1:14" ht="16.8" thickBot="1">
      <c r="A91" s="109" t="s">
        <v>1072</v>
      </c>
      <c r="B91" s="164" t="str">
        <f>IF(A91=0,"",VLOOKUP(A91,[13]參照函數!A$1:B$65536,2,FALSE))</f>
        <v>國際菁英學生會</v>
      </c>
      <c r="C91" s="164" t="s">
        <v>877</v>
      </c>
      <c r="D91" s="118">
        <v>1</v>
      </c>
      <c r="E91" s="168" t="s">
        <v>878</v>
      </c>
      <c r="F91" s="168"/>
      <c r="G91" s="395" t="s">
        <v>879</v>
      </c>
      <c r="H91" s="457"/>
      <c r="I91" s="457"/>
      <c r="J91" s="56">
        <f>J96</f>
        <v>2000</v>
      </c>
      <c r="K91" s="110" t="s">
        <v>8</v>
      </c>
    </row>
    <row r="92" spans="1:14" ht="16.8" customHeight="1" thickTop="1">
      <c r="A92" s="321" t="s">
        <v>9</v>
      </c>
      <c r="B92" s="350" t="s">
        <v>10</v>
      </c>
      <c r="C92" s="350" t="s">
        <v>880</v>
      </c>
      <c r="D92" s="350" t="s">
        <v>12</v>
      </c>
      <c r="E92" s="350" t="s">
        <v>921</v>
      </c>
      <c r="F92" s="350" t="s">
        <v>923</v>
      </c>
      <c r="G92" s="17" t="s">
        <v>15</v>
      </c>
      <c r="H92" s="351" t="s">
        <v>2036</v>
      </c>
      <c r="I92" s="352"/>
      <c r="J92" s="353"/>
      <c r="K92" s="458" t="s">
        <v>17</v>
      </c>
    </row>
    <row r="93" spans="1:14" ht="16.8" thickBot="1">
      <c r="A93" s="338"/>
      <c r="B93" s="338"/>
      <c r="C93" s="338"/>
      <c r="D93" s="338"/>
      <c r="E93" s="338"/>
      <c r="F93" s="365"/>
      <c r="G93" s="18" t="s">
        <v>18</v>
      </c>
      <c r="H93" s="114" t="s">
        <v>19</v>
      </c>
      <c r="I93" s="115" t="s">
        <v>20</v>
      </c>
      <c r="J93" s="115" t="s">
        <v>21</v>
      </c>
      <c r="K93" s="459"/>
    </row>
    <row r="94" spans="1:14">
      <c r="A94" s="412" t="s">
        <v>1711</v>
      </c>
      <c r="B94" s="321" t="s">
        <v>1075</v>
      </c>
      <c r="C94" s="339" t="s">
        <v>543</v>
      </c>
      <c r="D94" s="321" t="s">
        <v>1076</v>
      </c>
      <c r="E94" s="321" t="s">
        <v>1074</v>
      </c>
      <c r="F94" s="321">
        <v>86</v>
      </c>
      <c r="G94" s="127">
        <v>79728</v>
      </c>
      <c r="H94" s="436">
        <v>5</v>
      </c>
      <c r="I94" s="360">
        <v>2</v>
      </c>
      <c r="J94" s="437">
        <v>2000</v>
      </c>
      <c r="K94" s="450"/>
    </row>
    <row r="95" spans="1:14" ht="16.8" thickBot="1">
      <c r="A95" s="413"/>
      <c r="B95" s="338"/>
      <c r="C95" s="340"/>
      <c r="D95" s="338"/>
      <c r="E95" s="338"/>
      <c r="F95" s="338"/>
      <c r="G95" s="166">
        <v>5000</v>
      </c>
      <c r="H95" s="436"/>
      <c r="I95" s="361"/>
      <c r="J95" s="393"/>
      <c r="K95" s="439"/>
    </row>
    <row r="96" spans="1:14" ht="16.8" thickBot="1">
      <c r="A96" s="321" t="s">
        <v>22</v>
      </c>
      <c r="B96" s="360"/>
      <c r="C96" s="384"/>
      <c r="D96" s="360"/>
      <c r="E96" s="452"/>
      <c r="F96" s="321">
        <f>SUM(F94:F95)</f>
        <v>86</v>
      </c>
      <c r="G96" s="128">
        <f>G94</f>
        <v>79728</v>
      </c>
      <c r="H96" s="446"/>
      <c r="I96" s="448"/>
      <c r="J96" s="398">
        <f>SUM(J94:J95)</f>
        <v>2000</v>
      </c>
      <c r="K96" s="450"/>
    </row>
    <row r="97" spans="1:11" ht="16.8" thickBot="1">
      <c r="A97" s="324"/>
      <c r="B97" s="383"/>
      <c r="C97" s="383"/>
      <c r="D97" s="383"/>
      <c r="E97" s="453"/>
      <c r="F97" s="327"/>
      <c r="G97" s="162">
        <f>G95</f>
        <v>5000</v>
      </c>
      <c r="H97" s="447"/>
      <c r="I97" s="449"/>
      <c r="J97" s="399"/>
      <c r="K97" s="451"/>
    </row>
    <row r="98" spans="1:11" ht="16.8" thickTop="1"/>
  </sheetData>
  <mergeCells count="373">
    <mergeCell ref="A1:C1"/>
    <mergeCell ref="G3:I3"/>
    <mergeCell ref="A4:A5"/>
    <mergeCell ref="B4:B5"/>
    <mergeCell ref="C4:C5"/>
    <mergeCell ref="D4:D5"/>
    <mergeCell ref="E4:E5"/>
    <mergeCell ref="F4:F5"/>
    <mergeCell ref="H4:J4"/>
    <mergeCell ref="K6:K7"/>
    <mergeCell ref="A8:A9"/>
    <mergeCell ref="K4:K5"/>
    <mergeCell ref="A6:A7"/>
    <mergeCell ref="B6:B7"/>
    <mergeCell ref="C6:C7"/>
    <mergeCell ref="D6:D7"/>
    <mergeCell ref="E6:E7"/>
    <mergeCell ref="F6:F7"/>
    <mergeCell ref="H6:H7"/>
    <mergeCell ref="I6:I7"/>
    <mergeCell ref="J6:J7"/>
    <mergeCell ref="B8:B9"/>
    <mergeCell ref="C8:C9"/>
    <mergeCell ref="D8:D9"/>
    <mergeCell ref="E8:E9"/>
    <mergeCell ref="F8:F9"/>
    <mergeCell ref="H8:H9"/>
    <mergeCell ref="I8:I9"/>
    <mergeCell ref="J8:J9"/>
    <mergeCell ref="A10:A11"/>
    <mergeCell ref="B10:B11"/>
    <mergeCell ref="C10:C11"/>
    <mergeCell ref="D10:D11"/>
    <mergeCell ref="E10:E11"/>
    <mergeCell ref="F10:F11"/>
    <mergeCell ref="H10:H11"/>
    <mergeCell ref="I10:I11"/>
    <mergeCell ref="J10:J11"/>
    <mergeCell ref="A12:A13"/>
    <mergeCell ref="B12:B13"/>
    <mergeCell ref="C12:C13"/>
    <mergeCell ref="D12:D13"/>
    <mergeCell ref="E12:E13"/>
    <mergeCell ref="F12:F13"/>
    <mergeCell ref="H12:H13"/>
    <mergeCell ref="I12:I13"/>
    <mergeCell ref="J12:J13"/>
    <mergeCell ref="K12:K13"/>
    <mergeCell ref="K10:K11"/>
    <mergeCell ref="K8:K9"/>
    <mergeCell ref="A23:A24"/>
    <mergeCell ref="A21:A22"/>
    <mergeCell ref="K14:K15"/>
    <mergeCell ref="G18:I18"/>
    <mergeCell ref="A19:A20"/>
    <mergeCell ref="B19:B20"/>
    <mergeCell ref="C19:C20"/>
    <mergeCell ref="D19:D20"/>
    <mergeCell ref="E19:E20"/>
    <mergeCell ref="F19:F20"/>
    <mergeCell ref="H19:J19"/>
    <mergeCell ref="K19:K20"/>
    <mergeCell ref="A14:A15"/>
    <mergeCell ref="B14:B15"/>
    <mergeCell ref="C14:C15"/>
    <mergeCell ref="D14:D15"/>
    <mergeCell ref="E14:E15"/>
    <mergeCell ref="F14:F15"/>
    <mergeCell ref="H14:H15"/>
    <mergeCell ref="I14:I15"/>
    <mergeCell ref="J14:J15"/>
    <mergeCell ref="H23:H24"/>
    <mergeCell ref="I23:I24"/>
    <mergeCell ref="J23:J24"/>
    <mergeCell ref="H21:H22"/>
    <mergeCell ref="I21:I22"/>
    <mergeCell ref="J21:J22"/>
    <mergeCell ref="K25:K26"/>
    <mergeCell ref="B23:B24"/>
    <mergeCell ref="C23:C24"/>
    <mergeCell ref="D23:D24"/>
    <mergeCell ref="E23:E24"/>
    <mergeCell ref="F23:F24"/>
    <mergeCell ref="K23:K24"/>
    <mergeCell ref="B21:B22"/>
    <mergeCell ref="C21:C22"/>
    <mergeCell ref="D21:D22"/>
    <mergeCell ref="E21:E22"/>
    <mergeCell ref="F21:F22"/>
    <mergeCell ref="K21:K22"/>
    <mergeCell ref="K27:K28"/>
    <mergeCell ref="A27:A28"/>
    <mergeCell ref="B27:B28"/>
    <mergeCell ref="C27:C28"/>
    <mergeCell ref="D27:D28"/>
    <mergeCell ref="E27:E28"/>
    <mergeCell ref="F27:F28"/>
    <mergeCell ref="H25:H26"/>
    <mergeCell ref="I25:I26"/>
    <mergeCell ref="J25:J26"/>
    <mergeCell ref="B25:B26"/>
    <mergeCell ref="C25:C26"/>
    <mergeCell ref="D25:D26"/>
    <mergeCell ref="E25:E26"/>
    <mergeCell ref="F25:F26"/>
    <mergeCell ref="A25:A26"/>
    <mergeCell ref="G30:I30"/>
    <mergeCell ref="A31:A32"/>
    <mergeCell ref="B31:B32"/>
    <mergeCell ref="C31:C32"/>
    <mergeCell ref="D31:D32"/>
    <mergeCell ref="E31:E32"/>
    <mergeCell ref="F31:F32"/>
    <mergeCell ref="H31:J31"/>
    <mergeCell ref="H27:H28"/>
    <mergeCell ref="I27:I28"/>
    <mergeCell ref="J27:J28"/>
    <mergeCell ref="K31:K32"/>
    <mergeCell ref="A33:A34"/>
    <mergeCell ref="B33:B34"/>
    <mergeCell ref="C33:C34"/>
    <mergeCell ref="D33:D34"/>
    <mergeCell ref="E33:E34"/>
    <mergeCell ref="F33:F34"/>
    <mergeCell ref="H33:H34"/>
    <mergeCell ref="I33:I34"/>
    <mergeCell ref="J33:J34"/>
    <mergeCell ref="K33:K34"/>
    <mergeCell ref="K35:K36"/>
    <mergeCell ref="A37:A38"/>
    <mergeCell ref="B37:B38"/>
    <mergeCell ref="C37:C38"/>
    <mergeCell ref="D37:D38"/>
    <mergeCell ref="E37:E38"/>
    <mergeCell ref="F37:F38"/>
    <mergeCell ref="H37:H38"/>
    <mergeCell ref="I37:I38"/>
    <mergeCell ref="J37:J38"/>
    <mergeCell ref="K37:K38"/>
    <mergeCell ref="A35:A36"/>
    <mergeCell ref="B35:B36"/>
    <mergeCell ref="C35:C36"/>
    <mergeCell ref="D35:D36"/>
    <mergeCell ref="E35:E36"/>
    <mergeCell ref="F35:F36"/>
    <mergeCell ref="H35:H36"/>
    <mergeCell ref="I35:I36"/>
    <mergeCell ref="J35:J36"/>
    <mergeCell ref="K41:K42"/>
    <mergeCell ref="K39:K40"/>
    <mergeCell ref="A41:A42"/>
    <mergeCell ref="B41:B42"/>
    <mergeCell ref="C41:C42"/>
    <mergeCell ref="D41:D42"/>
    <mergeCell ref="E41:E42"/>
    <mergeCell ref="F41:F42"/>
    <mergeCell ref="H41:H42"/>
    <mergeCell ref="I41:I42"/>
    <mergeCell ref="J41:J42"/>
    <mergeCell ref="A39:A40"/>
    <mergeCell ref="B39:B40"/>
    <mergeCell ref="C39:C40"/>
    <mergeCell ref="D39:D40"/>
    <mergeCell ref="E39:E40"/>
    <mergeCell ref="F39:F40"/>
    <mergeCell ref="H39:H40"/>
    <mergeCell ref="I39:I40"/>
    <mergeCell ref="J39:J40"/>
    <mergeCell ref="G46:I46"/>
    <mergeCell ref="A47:A48"/>
    <mergeCell ref="B47:B48"/>
    <mergeCell ref="C47:C48"/>
    <mergeCell ref="D47:D48"/>
    <mergeCell ref="E47:E48"/>
    <mergeCell ref="F47:F48"/>
    <mergeCell ref="K43:K44"/>
    <mergeCell ref="A43:A44"/>
    <mergeCell ref="B43:B44"/>
    <mergeCell ref="C43:C44"/>
    <mergeCell ref="D43:D44"/>
    <mergeCell ref="E43:E44"/>
    <mergeCell ref="F43:F44"/>
    <mergeCell ref="H43:H44"/>
    <mergeCell ref="I43:I44"/>
    <mergeCell ref="J43:J44"/>
    <mergeCell ref="H47:J47"/>
    <mergeCell ref="K47:K48"/>
    <mergeCell ref="K49:K50"/>
    <mergeCell ref="A51:A52"/>
    <mergeCell ref="B51:B52"/>
    <mergeCell ref="C51:C52"/>
    <mergeCell ref="D51:D52"/>
    <mergeCell ref="E51:E52"/>
    <mergeCell ref="F51:F52"/>
    <mergeCell ref="H51:H52"/>
    <mergeCell ref="I51:I52"/>
    <mergeCell ref="J51:J52"/>
    <mergeCell ref="K51:K52"/>
    <mergeCell ref="A49:A50"/>
    <mergeCell ref="B49:B50"/>
    <mergeCell ref="C49:C50"/>
    <mergeCell ref="D49:D50"/>
    <mergeCell ref="E49:E50"/>
    <mergeCell ref="F49:F50"/>
    <mergeCell ref="H49:H50"/>
    <mergeCell ref="I49:I50"/>
    <mergeCell ref="J49:J50"/>
    <mergeCell ref="K53:K54"/>
    <mergeCell ref="A55:A56"/>
    <mergeCell ref="B55:B56"/>
    <mergeCell ref="C55:C56"/>
    <mergeCell ref="D55:D56"/>
    <mergeCell ref="E55:E56"/>
    <mergeCell ref="F55:F56"/>
    <mergeCell ref="H55:H56"/>
    <mergeCell ref="I55:I56"/>
    <mergeCell ref="J55:J56"/>
    <mergeCell ref="K55:K56"/>
    <mergeCell ref="A53:A54"/>
    <mergeCell ref="B53:B54"/>
    <mergeCell ref="C53:C54"/>
    <mergeCell ref="D53:D54"/>
    <mergeCell ref="E53:E54"/>
    <mergeCell ref="F53:F54"/>
    <mergeCell ref="H53:H54"/>
    <mergeCell ref="I53:I54"/>
    <mergeCell ref="J53:J54"/>
    <mergeCell ref="A57:A58"/>
    <mergeCell ref="B57:B58"/>
    <mergeCell ref="C57:C58"/>
    <mergeCell ref="D57:D58"/>
    <mergeCell ref="E57:E58"/>
    <mergeCell ref="F57:F58"/>
    <mergeCell ref="H57:H58"/>
    <mergeCell ref="I57:I58"/>
    <mergeCell ref="K61:K62"/>
    <mergeCell ref="J57:J58"/>
    <mergeCell ref="K57:K58"/>
    <mergeCell ref="G60:I60"/>
    <mergeCell ref="A61:A62"/>
    <mergeCell ref="B61:B62"/>
    <mergeCell ref="C61:C62"/>
    <mergeCell ref="D61:D62"/>
    <mergeCell ref="E61:E62"/>
    <mergeCell ref="F61:F62"/>
    <mergeCell ref="H61:J61"/>
    <mergeCell ref="K63:K64"/>
    <mergeCell ref="A63:A64"/>
    <mergeCell ref="B63:B64"/>
    <mergeCell ref="C63:C64"/>
    <mergeCell ref="D63:D64"/>
    <mergeCell ref="E63:E64"/>
    <mergeCell ref="F63:F64"/>
    <mergeCell ref="H63:H64"/>
    <mergeCell ref="I63:I64"/>
    <mergeCell ref="J63:J64"/>
    <mergeCell ref="K65:K66"/>
    <mergeCell ref="G69:I69"/>
    <mergeCell ref="A70:A71"/>
    <mergeCell ref="B70:B71"/>
    <mergeCell ref="C70:C71"/>
    <mergeCell ref="D70:D71"/>
    <mergeCell ref="E70:E71"/>
    <mergeCell ref="F70:F71"/>
    <mergeCell ref="H70:J70"/>
    <mergeCell ref="K70:K71"/>
    <mergeCell ref="A65:A66"/>
    <mergeCell ref="B65:B66"/>
    <mergeCell ref="C65:C66"/>
    <mergeCell ref="D65:D66"/>
    <mergeCell ref="E65:E66"/>
    <mergeCell ref="F65:F66"/>
    <mergeCell ref="H65:H66"/>
    <mergeCell ref="I65:I66"/>
    <mergeCell ref="J65:J66"/>
    <mergeCell ref="H72:H73"/>
    <mergeCell ref="I72:I73"/>
    <mergeCell ref="J72:J73"/>
    <mergeCell ref="K72:K73"/>
    <mergeCell ref="A74:A75"/>
    <mergeCell ref="B74:B75"/>
    <mergeCell ref="C74:C75"/>
    <mergeCell ref="D74:D75"/>
    <mergeCell ref="E74:E75"/>
    <mergeCell ref="F74:F75"/>
    <mergeCell ref="A72:A73"/>
    <mergeCell ref="B72:B73"/>
    <mergeCell ref="C72:C73"/>
    <mergeCell ref="D72:D73"/>
    <mergeCell ref="E72:E73"/>
    <mergeCell ref="F72:F73"/>
    <mergeCell ref="H76:H77"/>
    <mergeCell ref="I76:I77"/>
    <mergeCell ref="J76:J77"/>
    <mergeCell ref="K76:K77"/>
    <mergeCell ref="H74:H75"/>
    <mergeCell ref="I74:I75"/>
    <mergeCell ref="J74:J75"/>
    <mergeCell ref="K74:K75"/>
    <mergeCell ref="A76:A77"/>
    <mergeCell ref="B76:B77"/>
    <mergeCell ref="C76:C77"/>
    <mergeCell ref="D76:D77"/>
    <mergeCell ref="E76:E77"/>
    <mergeCell ref="F76:F77"/>
    <mergeCell ref="K85:K86"/>
    <mergeCell ref="K83:K84"/>
    <mergeCell ref="A85:A86"/>
    <mergeCell ref="H81:J81"/>
    <mergeCell ref="K81:K82"/>
    <mergeCell ref="A83:A84"/>
    <mergeCell ref="G80:I80"/>
    <mergeCell ref="A81:A82"/>
    <mergeCell ref="B81:B82"/>
    <mergeCell ref="C81:C82"/>
    <mergeCell ref="D81:D82"/>
    <mergeCell ref="E81:E82"/>
    <mergeCell ref="F81:F82"/>
    <mergeCell ref="J83:J84"/>
    <mergeCell ref="B85:B86"/>
    <mergeCell ref="C85:C86"/>
    <mergeCell ref="D85:D86"/>
    <mergeCell ref="E85:E86"/>
    <mergeCell ref="F85:F86"/>
    <mergeCell ref="H85:H86"/>
    <mergeCell ref="I85:I86"/>
    <mergeCell ref="B83:B84"/>
    <mergeCell ref="C83:C84"/>
    <mergeCell ref="D83:D84"/>
    <mergeCell ref="E83:E84"/>
    <mergeCell ref="F83:F84"/>
    <mergeCell ref="H83:H84"/>
    <mergeCell ref="I83:I84"/>
    <mergeCell ref="J85:J86"/>
    <mergeCell ref="A87:A88"/>
    <mergeCell ref="B87:B88"/>
    <mergeCell ref="C87:C88"/>
    <mergeCell ref="D87:D88"/>
    <mergeCell ref="E87:E88"/>
    <mergeCell ref="F87:F88"/>
    <mergeCell ref="H87:H88"/>
    <mergeCell ref="I87:I88"/>
    <mergeCell ref="K92:K93"/>
    <mergeCell ref="A94:A95"/>
    <mergeCell ref="J87:J88"/>
    <mergeCell ref="K87:K88"/>
    <mergeCell ref="G91:I91"/>
    <mergeCell ref="A92:A93"/>
    <mergeCell ref="B92:B93"/>
    <mergeCell ref="C92:C93"/>
    <mergeCell ref="D92:D93"/>
    <mergeCell ref="E92:E93"/>
    <mergeCell ref="F92:F93"/>
    <mergeCell ref="H92:J92"/>
    <mergeCell ref="K94:K95"/>
    <mergeCell ref="B94:B95"/>
    <mergeCell ref="C94:C95"/>
    <mergeCell ref="D94:D95"/>
    <mergeCell ref="E94:E95"/>
    <mergeCell ref="F94:F95"/>
    <mergeCell ref="H94:H95"/>
    <mergeCell ref="I94:I95"/>
    <mergeCell ref="J94:J95"/>
    <mergeCell ref="K96:K97"/>
    <mergeCell ref="A96:A97"/>
    <mergeCell ref="B96:B97"/>
    <mergeCell ref="C96:C97"/>
    <mergeCell ref="D96:D97"/>
    <mergeCell ref="E96:E97"/>
    <mergeCell ref="F96:F97"/>
    <mergeCell ref="H96:H97"/>
    <mergeCell ref="I96:I97"/>
    <mergeCell ref="J96:J97"/>
  </mergeCells>
  <phoneticPr fontId="12" type="noConversion"/>
  <dataValidations count="5">
    <dataValidation type="list" allowBlank="1" showInputMessage="1" showErrorMessage="1" sqref="D3 D30 D46 D60 D69 D80 D91">
      <formula1>"1,2,3,4,5,6"</formula1>
    </dataValidation>
    <dataValidation type="whole" operator="lessThanOrEqual" allowBlank="1" showInputMessage="1" showErrorMessage="1" errorTitle="比大偉本喔,不簡單~" error="需不大於申請金額,比大偉笨喔~" sqref="J33:J42 J63:J64 J72:J73 J53:J56 J49:J50 J83:J86 J6:J13 J94:J95">
      <formula1>G7</formula1>
    </dataValidation>
    <dataValidation type="whole" operator="lessThanOrEqual" allowBlank="1" showInputMessage="1" showErrorMessage="1" errorTitle="錯誤喔!" error="需不大於社團自籌金額" sqref="G9 G7 G50 G11 G13 G22 G24 G84 G64 G52 G26 G34 G36 G38 G40 G42 G86 G56 G54 G75 G73 G95">
      <formula1>G6</formula1>
    </dataValidation>
    <dataValidation type="list" allowBlank="1" showInputMessage="1" showErrorMessage="1" sqref="D18">
      <formula1>"1,2,3,4,5,6,7,8,9,10,11,12,13,14,15,16,17,18"</formula1>
    </dataValidation>
    <dataValidation type="whole" operator="lessThanOrEqual" allowBlank="1" showInputMessage="1" showErrorMessage="1" errorTitle="比大偉笨喔!" error="需不大於申請金額" sqref="J21:J26">
      <formula1>G22</formula1>
    </dataValidation>
  </dataValidations>
  <pageMargins left="0.11811023622047245" right="0.11811023622047245" top="0.19685039370078741" bottom="0.15748031496062992" header="0.31496062992125984" footer="0.31496062992125984"/>
  <pageSetup paperSize="9" scale="8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zoomScale="85" zoomScaleNormal="85" workbookViewId="0">
      <pane ySplit="1" topLeftCell="A2" activePane="bottomLeft" state="frozen"/>
      <selection pane="bottomLeft" activeCell="H4" sqref="H4:J4"/>
    </sheetView>
  </sheetViews>
  <sheetFormatPr defaultRowHeight="16.2"/>
  <cols>
    <col min="1" max="1" width="14.33203125" style="34" customWidth="1"/>
    <col min="2" max="2" width="33.44140625" style="34" customWidth="1"/>
    <col min="3" max="3" width="13" style="34" customWidth="1"/>
    <col min="4" max="4" width="17.5546875" style="289" customWidth="1"/>
    <col min="5" max="5" width="31" style="34" customWidth="1"/>
    <col min="6" max="6" width="10.21875" style="34" customWidth="1"/>
    <col min="7" max="7" width="11.109375" style="34" customWidth="1"/>
    <col min="8" max="8" width="9.33203125" style="289" bestFit="1" customWidth="1"/>
    <col min="9" max="9" width="8.88671875" style="289"/>
    <col min="10" max="10" width="11" style="34" customWidth="1"/>
    <col min="11" max="11" width="6.44140625" style="34" customWidth="1"/>
    <col min="12" max="13" width="12.6640625" bestFit="1" customWidth="1"/>
    <col min="14" max="14" width="9.6640625" bestFit="1" customWidth="1"/>
  </cols>
  <sheetData>
    <row r="1" spans="1:11" ht="22.2">
      <c r="A1" s="363" t="s">
        <v>398</v>
      </c>
      <c r="B1" s="364"/>
      <c r="C1" s="364"/>
      <c r="D1" s="287" t="s">
        <v>163</v>
      </c>
      <c r="E1" s="363" t="s">
        <v>1</v>
      </c>
      <c r="F1" s="363"/>
      <c r="G1" s="125"/>
      <c r="H1" s="126"/>
      <c r="I1" s="126"/>
      <c r="J1" s="49"/>
      <c r="K1" s="49"/>
    </row>
    <row r="2" spans="1:11">
      <c r="A2" s="7"/>
      <c r="B2" s="8" t="s">
        <v>288</v>
      </c>
      <c r="C2" s="8"/>
      <c r="D2" s="107"/>
      <c r="E2" s="7"/>
      <c r="F2" s="7"/>
      <c r="G2" s="81" t="s">
        <v>289</v>
      </c>
      <c r="H2" s="594">
        <f>J3+J11+J19</f>
        <v>13000</v>
      </c>
      <c r="I2" s="595"/>
      <c r="J2" s="7"/>
      <c r="K2" s="7"/>
    </row>
    <row r="3" spans="1:11" ht="16.8" thickBot="1">
      <c r="A3" s="82" t="s">
        <v>290</v>
      </c>
      <c r="B3" s="83" t="s">
        <v>291</v>
      </c>
      <c r="C3" s="32" t="s">
        <v>254</v>
      </c>
      <c r="D3" s="118">
        <v>1</v>
      </c>
      <c r="E3" s="32" t="s">
        <v>255</v>
      </c>
      <c r="F3" s="32"/>
      <c r="G3" s="346" t="s">
        <v>256</v>
      </c>
      <c r="H3" s="346"/>
      <c r="I3" s="346"/>
      <c r="J3" s="299">
        <f>J8</f>
        <v>6000</v>
      </c>
      <c r="K3" s="7" t="s">
        <v>8</v>
      </c>
    </row>
    <row r="4" spans="1:11" ht="16.8" customHeight="1" thickTop="1">
      <c r="A4" s="348" t="s">
        <v>9</v>
      </c>
      <c r="B4" s="350" t="s">
        <v>10</v>
      </c>
      <c r="C4" s="350" t="s">
        <v>257</v>
      </c>
      <c r="D4" s="350" t="s">
        <v>12</v>
      </c>
      <c r="E4" s="350" t="s">
        <v>292</v>
      </c>
      <c r="F4" s="350" t="s">
        <v>293</v>
      </c>
      <c r="G4" s="11" t="s">
        <v>15</v>
      </c>
      <c r="H4" s="351" t="s">
        <v>2036</v>
      </c>
      <c r="I4" s="352"/>
      <c r="J4" s="353"/>
      <c r="K4" s="354" t="s">
        <v>17</v>
      </c>
    </row>
    <row r="5" spans="1:11" ht="16.8" thickBot="1">
      <c r="A5" s="348"/>
      <c r="B5" s="350"/>
      <c r="C5" s="350"/>
      <c r="D5" s="350"/>
      <c r="E5" s="350"/>
      <c r="F5" s="365"/>
      <c r="G5" s="12" t="s">
        <v>18</v>
      </c>
      <c r="H5" s="111" t="s">
        <v>19</v>
      </c>
      <c r="I5" s="111" t="s">
        <v>20</v>
      </c>
      <c r="J5" s="13" t="s">
        <v>21</v>
      </c>
      <c r="K5" s="355"/>
    </row>
    <row r="6" spans="1:11" ht="16.8" thickBot="1">
      <c r="A6" s="596" t="s">
        <v>294</v>
      </c>
      <c r="B6" s="596" t="s">
        <v>1858</v>
      </c>
      <c r="C6" s="596" t="s">
        <v>400</v>
      </c>
      <c r="D6" s="596" t="s">
        <v>295</v>
      </c>
      <c r="E6" s="599" t="s">
        <v>296</v>
      </c>
      <c r="F6" s="596">
        <v>1100</v>
      </c>
      <c r="G6" s="96">
        <v>16925</v>
      </c>
      <c r="H6" s="343">
        <v>1</v>
      </c>
      <c r="I6" s="345">
        <v>6</v>
      </c>
      <c r="J6" s="394">
        <v>6000</v>
      </c>
      <c r="K6" s="343"/>
    </row>
    <row r="7" spans="1:11" ht="16.8" thickBot="1">
      <c r="A7" s="597"/>
      <c r="B7" s="597"/>
      <c r="C7" s="598"/>
      <c r="D7" s="597"/>
      <c r="E7" s="600"/>
      <c r="F7" s="597"/>
      <c r="G7" s="97">
        <v>15000</v>
      </c>
      <c r="H7" s="343"/>
      <c r="I7" s="345"/>
      <c r="J7" s="394"/>
      <c r="K7" s="344"/>
    </row>
    <row r="8" spans="1:11" ht="16.8" thickBot="1">
      <c r="A8" s="321" t="s">
        <v>22</v>
      </c>
      <c r="B8" s="321"/>
      <c r="C8" s="325"/>
      <c r="D8" s="321"/>
      <c r="E8" s="321"/>
      <c r="F8" s="462">
        <f>SUM(F6:F7)</f>
        <v>1100</v>
      </c>
      <c r="G8" s="98">
        <f>G6</f>
        <v>16925</v>
      </c>
      <c r="H8" s="328"/>
      <c r="I8" s="332">
        <f>SUM(I6)</f>
        <v>6</v>
      </c>
      <c r="J8" s="398">
        <f>SUM(J6:J7)</f>
        <v>6000</v>
      </c>
      <c r="K8" s="321"/>
    </row>
    <row r="9" spans="1:11" ht="16.8" thickBot="1">
      <c r="A9" s="323"/>
      <c r="B9" s="324"/>
      <c r="C9" s="326"/>
      <c r="D9" s="324"/>
      <c r="E9" s="324"/>
      <c r="F9" s="469"/>
      <c r="G9" s="99">
        <f>G7</f>
        <v>15000</v>
      </c>
      <c r="H9" s="329"/>
      <c r="I9" s="333"/>
      <c r="J9" s="399"/>
      <c r="K9" s="324"/>
    </row>
    <row r="10" spans="1:11" ht="16.8" thickTop="1">
      <c r="A10" s="414"/>
      <c r="B10" s="414"/>
      <c r="C10" s="414"/>
      <c r="D10" s="414"/>
      <c r="E10" s="414"/>
      <c r="F10" s="414"/>
      <c r="G10" s="414"/>
      <c r="H10" s="414"/>
      <c r="I10" s="414"/>
      <c r="J10" s="414"/>
      <c r="K10" s="414"/>
    </row>
    <row r="11" spans="1:11" ht="16.8" thickBot="1">
      <c r="A11" s="9" t="s">
        <v>297</v>
      </c>
      <c r="B11" s="32" t="s">
        <v>175</v>
      </c>
      <c r="C11" s="32" t="s">
        <v>254</v>
      </c>
      <c r="D11" s="118">
        <v>1</v>
      </c>
      <c r="E11" s="32" t="s">
        <v>255</v>
      </c>
      <c r="F11" s="32"/>
      <c r="G11" s="346" t="s">
        <v>256</v>
      </c>
      <c r="H11" s="346"/>
      <c r="I11" s="346"/>
      <c r="J11" s="299">
        <f>J16</f>
        <v>4000</v>
      </c>
      <c r="K11" s="7" t="s">
        <v>8</v>
      </c>
    </row>
    <row r="12" spans="1:11" ht="16.8" customHeight="1" thickTop="1">
      <c r="A12" s="348" t="s">
        <v>9</v>
      </c>
      <c r="B12" s="350" t="s">
        <v>10</v>
      </c>
      <c r="C12" s="350" t="s">
        <v>257</v>
      </c>
      <c r="D12" s="350" t="s">
        <v>12</v>
      </c>
      <c r="E12" s="350" t="s">
        <v>292</v>
      </c>
      <c r="F12" s="350" t="s">
        <v>293</v>
      </c>
      <c r="G12" s="11" t="s">
        <v>15</v>
      </c>
      <c r="H12" s="351" t="s">
        <v>2036</v>
      </c>
      <c r="I12" s="352"/>
      <c r="J12" s="353"/>
      <c r="K12" s="354" t="s">
        <v>17</v>
      </c>
    </row>
    <row r="13" spans="1:11" ht="16.8" thickBot="1">
      <c r="A13" s="348"/>
      <c r="B13" s="350"/>
      <c r="C13" s="350"/>
      <c r="D13" s="350"/>
      <c r="E13" s="350"/>
      <c r="F13" s="365"/>
      <c r="G13" s="12" t="s">
        <v>18</v>
      </c>
      <c r="H13" s="111" t="s">
        <v>19</v>
      </c>
      <c r="I13" s="111" t="s">
        <v>20</v>
      </c>
      <c r="J13" s="13" t="s">
        <v>21</v>
      </c>
      <c r="K13" s="355"/>
    </row>
    <row r="14" spans="1:11" ht="16.8" thickBot="1">
      <c r="A14" s="412" t="s">
        <v>401</v>
      </c>
      <c r="B14" s="321" t="s">
        <v>402</v>
      </c>
      <c r="C14" s="460" t="s">
        <v>403</v>
      </c>
      <c r="D14" s="321" t="s">
        <v>404</v>
      </c>
      <c r="E14" s="432" t="s">
        <v>405</v>
      </c>
      <c r="F14" s="321">
        <v>100</v>
      </c>
      <c r="G14" s="102">
        <v>4000</v>
      </c>
      <c r="H14" s="402">
        <v>1</v>
      </c>
      <c r="I14" s="404">
        <v>4</v>
      </c>
      <c r="J14" s="409">
        <v>4000</v>
      </c>
      <c r="K14" s="402"/>
    </row>
    <row r="15" spans="1:11" ht="16.8" thickBot="1">
      <c r="A15" s="413"/>
      <c r="B15" s="338"/>
      <c r="C15" s="461"/>
      <c r="D15" s="338"/>
      <c r="E15" s="433"/>
      <c r="F15" s="341"/>
      <c r="G15" s="105">
        <v>4000</v>
      </c>
      <c r="H15" s="402"/>
      <c r="I15" s="404"/>
      <c r="J15" s="409"/>
      <c r="K15" s="403"/>
    </row>
    <row r="16" spans="1:11" ht="16.8" thickBot="1">
      <c r="A16" s="321" t="s">
        <v>22</v>
      </c>
      <c r="B16" s="321"/>
      <c r="C16" s="325"/>
      <c r="D16" s="321"/>
      <c r="E16" s="321"/>
      <c r="F16" s="462">
        <f>SUM(F14:F15)</f>
        <v>100</v>
      </c>
      <c r="G16" s="103">
        <f>G14</f>
        <v>4000</v>
      </c>
      <c r="H16" s="328"/>
      <c r="I16" s="332">
        <f>SUM(I14:I15)</f>
        <v>4</v>
      </c>
      <c r="J16" s="398">
        <f>SUM(J14:J15)</f>
        <v>4000</v>
      </c>
      <c r="K16" s="321"/>
    </row>
    <row r="17" spans="1:11" ht="16.8" thickBot="1">
      <c r="A17" s="323"/>
      <c r="B17" s="324"/>
      <c r="C17" s="326"/>
      <c r="D17" s="324"/>
      <c r="E17" s="324"/>
      <c r="F17" s="469"/>
      <c r="G17" s="104">
        <f>G15</f>
        <v>4000</v>
      </c>
      <c r="H17" s="329"/>
      <c r="I17" s="333"/>
      <c r="J17" s="399"/>
      <c r="K17" s="324"/>
    </row>
    <row r="18" spans="1:11" ht="16.8" thickTop="1">
      <c r="A18" s="23"/>
      <c r="B18" s="23"/>
      <c r="C18" s="23"/>
      <c r="D18" s="290"/>
      <c r="E18" s="23"/>
      <c r="F18" s="23"/>
      <c r="G18" s="67"/>
      <c r="H18" s="290"/>
      <c r="I18" s="290"/>
      <c r="J18" s="23"/>
      <c r="K18" s="23"/>
    </row>
    <row r="19" spans="1:11" ht="16.8" thickBot="1">
      <c r="A19" s="9" t="s">
        <v>298</v>
      </c>
      <c r="B19" s="32" t="s">
        <v>183</v>
      </c>
      <c r="C19" s="32" t="s">
        <v>254</v>
      </c>
      <c r="D19" s="118">
        <v>1</v>
      </c>
      <c r="E19" s="32" t="s">
        <v>255</v>
      </c>
      <c r="F19" s="32"/>
      <c r="G19" s="346" t="s">
        <v>256</v>
      </c>
      <c r="H19" s="346"/>
      <c r="I19" s="346"/>
      <c r="J19" s="299">
        <f>J24</f>
        <v>3000</v>
      </c>
      <c r="K19" s="7" t="s">
        <v>8</v>
      </c>
    </row>
    <row r="20" spans="1:11" ht="16.8" customHeight="1" thickTop="1">
      <c r="A20" s="348" t="s">
        <v>9</v>
      </c>
      <c r="B20" s="350" t="s">
        <v>10</v>
      </c>
      <c r="C20" s="350" t="s">
        <v>257</v>
      </c>
      <c r="D20" s="350" t="s">
        <v>12</v>
      </c>
      <c r="E20" s="350" t="s">
        <v>292</v>
      </c>
      <c r="F20" s="350" t="s">
        <v>293</v>
      </c>
      <c r="G20" s="11" t="s">
        <v>15</v>
      </c>
      <c r="H20" s="351" t="s">
        <v>2036</v>
      </c>
      <c r="I20" s="352"/>
      <c r="J20" s="353"/>
      <c r="K20" s="354" t="s">
        <v>17</v>
      </c>
    </row>
    <row r="21" spans="1:11" ht="16.8" thickBot="1">
      <c r="A21" s="348"/>
      <c r="B21" s="350"/>
      <c r="C21" s="350"/>
      <c r="D21" s="350"/>
      <c r="E21" s="350"/>
      <c r="F21" s="365"/>
      <c r="G21" s="12" t="s">
        <v>18</v>
      </c>
      <c r="H21" s="111" t="s">
        <v>19</v>
      </c>
      <c r="I21" s="111" t="s">
        <v>20</v>
      </c>
      <c r="J21" s="13" t="s">
        <v>21</v>
      </c>
      <c r="K21" s="355"/>
    </row>
    <row r="22" spans="1:11" ht="16.8" thickBot="1">
      <c r="A22" s="593" t="s">
        <v>299</v>
      </c>
      <c r="B22" s="370" t="s">
        <v>300</v>
      </c>
      <c r="C22" s="405" t="s">
        <v>1866</v>
      </c>
      <c r="D22" s="407" t="s">
        <v>301</v>
      </c>
      <c r="E22" s="407" t="s">
        <v>260</v>
      </c>
      <c r="F22" s="407">
        <v>25</v>
      </c>
      <c r="G22" s="101">
        <v>8600</v>
      </c>
      <c r="H22" s="343">
        <v>1</v>
      </c>
      <c r="I22" s="345">
        <v>3</v>
      </c>
      <c r="J22" s="394">
        <v>3000</v>
      </c>
      <c r="K22" s="343"/>
    </row>
    <row r="23" spans="1:11" ht="16.8" thickBot="1">
      <c r="A23" s="593"/>
      <c r="B23" s="370"/>
      <c r="C23" s="406"/>
      <c r="D23" s="418"/>
      <c r="E23" s="418"/>
      <c r="F23" s="408"/>
      <c r="G23" s="100">
        <v>7000</v>
      </c>
      <c r="H23" s="343"/>
      <c r="I23" s="345"/>
      <c r="J23" s="394"/>
      <c r="K23" s="344"/>
    </row>
    <row r="24" spans="1:11" ht="16.8" thickBot="1">
      <c r="A24" s="321" t="s">
        <v>22</v>
      </c>
      <c r="B24" s="321"/>
      <c r="C24" s="325"/>
      <c r="D24" s="321"/>
      <c r="E24" s="321"/>
      <c r="F24" s="462">
        <f>SUM(F22:F23)</f>
        <v>25</v>
      </c>
      <c r="G24" s="98">
        <f>G22</f>
        <v>8600</v>
      </c>
      <c r="H24" s="328"/>
      <c r="I24" s="332">
        <f>SUM(I22:I23)</f>
        <v>3</v>
      </c>
      <c r="J24" s="398">
        <f>SUM(J22:J23)</f>
        <v>3000</v>
      </c>
      <c r="K24" s="321"/>
    </row>
    <row r="25" spans="1:11" ht="16.8" thickBot="1">
      <c r="A25" s="323"/>
      <c r="B25" s="324"/>
      <c r="C25" s="326"/>
      <c r="D25" s="324"/>
      <c r="E25" s="324"/>
      <c r="F25" s="469"/>
      <c r="G25" s="99">
        <f>G23</f>
        <v>7000</v>
      </c>
      <c r="H25" s="329"/>
      <c r="I25" s="333"/>
      <c r="J25" s="399"/>
      <c r="K25" s="324"/>
    </row>
    <row r="26" spans="1:11" ht="21.6" customHeight="1" thickTop="1"/>
    <row r="27" spans="1:11" ht="22.2">
      <c r="A27" s="363" t="s">
        <v>399</v>
      </c>
      <c r="B27" s="364"/>
      <c r="C27" s="364"/>
      <c r="D27" s="287" t="str">
        <f>IF(A29=0,"",VLOOKUP(A29,[19]參照函數!E$1:F$65536,2,FALSE))</f>
        <v>音樂性</v>
      </c>
      <c r="E27" s="363" t="s">
        <v>1</v>
      </c>
      <c r="F27" s="363"/>
      <c r="G27" s="49"/>
      <c r="H27" s="126"/>
      <c r="I27" s="126"/>
      <c r="J27" s="49"/>
      <c r="K27" s="49"/>
    </row>
    <row r="28" spans="1:11">
      <c r="A28" s="7"/>
      <c r="B28" s="8" t="s">
        <v>252</v>
      </c>
      <c r="C28" s="8"/>
      <c r="D28" s="107"/>
      <c r="E28" s="7"/>
      <c r="F28" s="7"/>
      <c r="G28" s="7"/>
      <c r="H28" s="107"/>
      <c r="I28" s="107"/>
      <c r="J28" s="7"/>
      <c r="K28" s="7"/>
    </row>
    <row r="29" spans="1:11" ht="16.8" thickBot="1">
      <c r="A29" s="9" t="s">
        <v>275</v>
      </c>
      <c r="B29" s="32" t="str">
        <f>IF(A29=0,"",VLOOKUP(A29,[19]參照函數!A$1:B$65536,2,FALSE))</f>
        <v>國樂社</v>
      </c>
      <c r="C29" s="32" t="s">
        <v>254</v>
      </c>
      <c r="D29" s="118">
        <v>3</v>
      </c>
      <c r="E29" s="32" t="s">
        <v>255</v>
      </c>
      <c r="F29" s="32"/>
      <c r="G29" s="346" t="s">
        <v>256</v>
      </c>
      <c r="H29" s="346"/>
      <c r="I29" s="346"/>
      <c r="J29" s="299">
        <f>J38</f>
        <v>10000</v>
      </c>
      <c r="K29" s="7" t="s">
        <v>8</v>
      </c>
    </row>
    <row r="30" spans="1:11" ht="16.8" customHeight="1" thickTop="1">
      <c r="A30" s="348" t="s">
        <v>9</v>
      </c>
      <c r="B30" s="350" t="s">
        <v>10</v>
      </c>
      <c r="C30" s="350" t="s">
        <v>257</v>
      </c>
      <c r="D30" s="350" t="s">
        <v>12</v>
      </c>
      <c r="E30" s="350" t="s">
        <v>258</v>
      </c>
      <c r="F30" s="350" t="s">
        <v>259</v>
      </c>
      <c r="G30" s="11" t="s">
        <v>15</v>
      </c>
      <c r="H30" s="351" t="s">
        <v>2036</v>
      </c>
      <c r="I30" s="352"/>
      <c r="J30" s="353"/>
      <c r="K30" s="354" t="s">
        <v>17</v>
      </c>
    </row>
    <row r="31" spans="1:11" ht="16.8" thickBot="1">
      <c r="A31" s="348"/>
      <c r="B31" s="350"/>
      <c r="C31" s="350"/>
      <c r="D31" s="350"/>
      <c r="E31" s="350"/>
      <c r="F31" s="365"/>
      <c r="G31" s="148" t="s">
        <v>18</v>
      </c>
      <c r="H31" s="111" t="s">
        <v>19</v>
      </c>
      <c r="I31" s="111" t="s">
        <v>20</v>
      </c>
      <c r="J31" s="149" t="s">
        <v>21</v>
      </c>
      <c r="K31" s="355"/>
    </row>
    <row r="32" spans="1:11" ht="16.8" thickBot="1">
      <c r="A32" s="321" t="s">
        <v>406</v>
      </c>
      <c r="B32" s="321" t="s">
        <v>1863</v>
      </c>
      <c r="C32" s="339" t="s">
        <v>419</v>
      </c>
      <c r="D32" s="321" t="s">
        <v>407</v>
      </c>
      <c r="E32" s="321" t="s">
        <v>408</v>
      </c>
      <c r="F32" s="321">
        <v>200</v>
      </c>
      <c r="G32" s="112">
        <v>8050</v>
      </c>
      <c r="H32" s="343">
        <v>1</v>
      </c>
      <c r="I32" s="345">
        <v>3</v>
      </c>
      <c r="J32" s="394">
        <v>3000</v>
      </c>
      <c r="K32" s="343"/>
    </row>
    <row r="33" spans="1:11" ht="16.8" thickBot="1">
      <c r="A33" s="338"/>
      <c r="B33" s="338"/>
      <c r="C33" s="340"/>
      <c r="D33" s="338"/>
      <c r="E33" s="338"/>
      <c r="F33" s="341"/>
      <c r="G33" s="124">
        <v>6000</v>
      </c>
      <c r="H33" s="343"/>
      <c r="I33" s="345"/>
      <c r="J33" s="394"/>
      <c r="K33" s="344"/>
    </row>
    <row r="34" spans="1:11" s="106" customFormat="1">
      <c r="A34" s="591" t="s">
        <v>409</v>
      </c>
      <c r="B34" s="321" t="s">
        <v>1864</v>
      </c>
      <c r="C34" s="339" t="s">
        <v>420</v>
      </c>
      <c r="D34" s="321" t="s">
        <v>407</v>
      </c>
      <c r="E34" s="321" t="s">
        <v>408</v>
      </c>
      <c r="F34" s="321">
        <v>200</v>
      </c>
      <c r="G34" s="112">
        <v>8050</v>
      </c>
      <c r="H34" s="321">
        <v>1</v>
      </c>
      <c r="I34" s="321">
        <v>3</v>
      </c>
      <c r="J34" s="392">
        <v>3000</v>
      </c>
      <c r="K34" s="321"/>
    </row>
    <row r="35" spans="1:11" s="106" customFormat="1" ht="16.8" thickBot="1">
      <c r="A35" s="592"/>
      <c r="B35" s="338"/>
      <c r="C35" s="340"/>
      <c r="D35" s="338"/>
      <c r="E35" s="338"/>
      <c r="F35" s="341"/>
      <c r="G35" s="124">
        <v>6000</v>
      </c>
      <c r="H35" s="338"/>
      <c r="I35" s="338"/>
      <c r="J35" s="393"/>
      <c r="K35" s="322"/>
    </row>
    <row r="36" spans="1:11">
      <c r="A36" s="591" t="s">
        <v>410</v>
      </c>
      <c r="B36" s="321" t="s">
        <v>1865</v>
      </c>
      <c r="C36" s="339" t="s">
        <v>421</v>
      </c>
      <c r="D36" s="321" t="s">
        <v>412</v>
      </c>
      <c r="E36" s="321" t="s">
        <v>413</v>
      </c>
      <c r="F36" s="321">
        <v>200</v>
      </c>
      <c r="G36" s="112">
        <v>22550</v>
      </c>
      <c r="H36" s="321">
        <v>1</v>
      </c>
      <c r="I36" s="321">
        <v>4</v>
      </c>
      <c r="J36" s="415">
        <v>4000</v>
      </c>
      <c r="K36" s="321"/>
    </row>
    <row r="37" spans="1:11" ht="16.8" thickBot="1">
      <c r="A37" s="592"/>
      <c r="B37" s="338"/>
      <c r="C37" s="340"/>
      <c r="D37" s="338"/>
      <c r="E37" s="338"/>
      <c r="F37" s="341"/>
      <c r="G37" s="123">
        <v>8000</v>
      </c>
      <c r="H37" s="338"/>
      <c r="I37" s="338"/>
      <c r="J37" s="393"/>
      <c r="K37" s="322"/>
    </row>
    <row r="38" spans="1:11" ht="16.8" thickBot="1">
      <c r="A38" s="321" t="s">
        <v>22</v>
      </c>
      <c r="B38" s="321"/>
      <c r="C38" s="325"/>
      <c r="D38" s="321"/>
      <c r="E38" s="321"/>
      <c r="F38" s="462">
        <f>SUM(F32:F37)</f>
        <v>600</v>
      </c>
      <c r="G38" s="113">
        <f>G32+G36</f>
        <v>30600</v>
      </c>
      <c r="H38" s="328"/>
      <c r="I38" s="330">
        <f>SUM(I32:I37)</f>
        <v>10</v>
      </c>
      <c r="J38" s="398">
        <f>SUM(J32:J37)</f>
        <v>10000</v>
      </c>
      <c r="K38" s="321"/>
    </row>
    <row r="39" spans="1:11" ht="16.8" thickBot="1">
      <c r="A39" s="323"/>
      <c r="B39" s="324"/>
      <c r="C39" s="326"/>
      <c r="D39" s="324"/>
      <c r="E39" s="324"/>
      <c r="F39" s="469"/>
      <c r="G39" s="122">
        <f>G33+G37</f>
        <v>14000</v>
      </c>
      <c r="H39" s="329"/>
      <c r="I39" s="331"/>
      <c r="J39" s="399"/>
      <c r="K39" s="324"/>
    </row>
    <row r="40" spans="1:11" ht="16.8" thickTop="1">
      <c r="A40" s="23"/>
      <c r="B40" s="23"/>
      <c r="C40" s="23"/>
      <c r="D40" s="290"/>
      <c r="E40" s="23"/>
      <c r="F40" s="23"/>
      <c r="G40" s="67"/>
      <c r="H40" s="290"/>
      <c r="I40" s="290"/>
      <c r="J40" s="23"/>
      <c r="K40" s="23"/>
    </row>
    <row r="41" spans="1:11">
      <c r="A41" s="23"/>
      <c r="B41" s="8" t="s">
        <v>252</v>
      </c>
      <c r="C41" s="23"/>
      <c r="D41" s="290"/>
      <c r="E41" s="23"/>
      <c r="F41" s="23"/>
      <c r="G41" s="67"/>
      <c r="H41" s="290"/>
      <c r="I41" s="290"/>
      <c r="J41" s="23"/>
      <c r="K41" s="23"/>
    </row>
    <row r="42" spans="1:11" ht="16.8" thickBot="1">
      <c r="A42" s="109" t="s">
        <v>414</v>
      </c>
      <c r="B42" s="32" t="str">
        <f>IF(A42=0,"",VLOOKUP(A42,[20]參照函數!A$1:B$65536,2,FALSE))</f>
        <v>合唱團</v>
      </c>
      <c r="C42" s="32" t="s">
        <v>254</v>
      </c>
      <c r="D42" s="118">
        <v>1</v>
      </c>
      <c r="E42" s="32" t="s">
        <v>255</v>
      </c>
      <c r="F42" s="32"/>
      <c r="G42" s="346" t="s">
        <v>256</v>
      </c>
      <c r="H42" s="346"/>
      <c r="I42" s="346"/>
      <c r="J42" s="299">
        <f>J47</f>
        <v>2000</v>
      </c>
      <c r="K42" s="7" t="s">
        <v>8</v>
      </c>
    </row>
    <row r="43" spans="1:11" ht="16.8" customHeight="1" thickTop="1">
      <c r="A43" s="348" t="s">
        <v>9</v>
      </c>
      <c r="B43" s="350" t="s">
        <v>10</v>
      </c>
      <c r="C43" s="350" t="s">
        <v>257</v>
      </c>
      <c r="D43" s="350" t="s">
        <v>12</v>
      </c>
      <c r="E43" s="350" t="s">
        <v>258</v>
      </c>
      <c r="F43" s="350" t="s">
        <v>259</v>
      </c>
      <c r="G43" s="11" t="s">
        <v>15</v>
      </c>
      <c r="H43" s="351" t="s">
        <v>2036</v>
      </c>
      <c r="I43" s="352"/>
      <c r="J43" s="353"/>
      <c r="K43" s="354" t="s">
        <v>17</v>
      </c>
    </row>
    <row r="44" spans="1:11" ht="16.8" thickBot="1">
      <c r="A44" s="348"/>
      <c r="B44" s="350"/>
      <c r="C44" s="350"/>
      <c r="D44" s="350"/>
      <c r="E44" s="350"/>
      <c r="F44" s="365"/>
      <c r="G44" s="12" t="s">
        <v>18</v>
      </c>
      <c r="H44" s="111" t="s">
        <v>19</v>
      </c>
      <c r="I44" s="111" t="s">
        <v>20</v>
      </c>
      <c r="J44" s="13" t="s">
        <v>21</v>
      </c>
      <c r="K44" s="355"/>
    </row>
    <row r="45" spans="1:11" ht="16.8" thickBot="1">
      <c r="A45" s="336" t="s">
        <v>415</v>
      </c>
      <c r="B45" s="321" t="s">
        <v>1862</v>
      </c>
      <c r="C45" s="339" t="s">
        <v>416</v>
      </c>
      <c r="D45" s="321" t="s">
        <v>417</v>
      </c>
      <c r="E45" s="321" t="s">
        <v>418</v>
      </c>
      <c r="F45" s="321">
        <v>200</v>
      </c>
      <c r="G45" s="112">
        <v>6350</v>
      </c>
      <c r="H45" s="343">
        <v>1</v>
      </c>
      <c r="I45" s="345">
        <v>2</v>
      </c>
      <c r="J45" s="394">
        <v>2000</v>
      </c>
      <c r="K45" s="321"/>
    </row>
    <row r="46" spans="1:11" ht="16.8" thickBot="1">
      <c r="A46" s="337"/>
      <c r="B46" s="338"/>
      <c r="C46" s="340"/>
      <c r="D46" s="338"/>
      <c r="E46" s="338"/>
      <c r="F46" s="341"/>
      <c r="G46" s="124">
        <v>4000</v>
      </c>
      <c r="H46" s="343"/>
      <c r="I46" s="345"/>
      <c r="J46" s="394"/>
      <c r="K46" s="322"/>
    </row>
    <row r="47" spans="1:11" ht="16.8" thickBot="1">
      <c r="A47" s="321" t="s">
        <v>22</v>
      </c>
      <c r="B47" s="321"/>
      <c r="C47" s="325"/>
      <c r="D47" s="321"/>
      <c r="E47" s="321"/>
      <c r="F47" s="462">
        <f>SUM(F45:F46)</f>
        <v>200</v>
      </c>
      <c r="G47" s="113">
        <f>+G45</f>
        <v>6350</v>
      </c>
      <c r="H47" s="328"/>
      <c r="I47" s="330">
        <f>SUM(I45)</f>
        <v>2</v>
      </c>
      <c r="J47" s="398">
        <f>SUM(J45:J46)</f>
        <v>2000</v>
      </c>
      <c r="K47" s="321"/>
    </row>
    <row r="48" spans="1:11" ht="16.8" thickBot="1">
      <c r="A48" s="323"/>
      <c r="B48" s="324"/>
      <c r="C48" s="326"/>
      <c r="D48" s="324"/>
      <c r="E48" s="324"/>
      <c r="F48" s="469"/>
      <c r="G48" s="122">
        <f>G46</f>
        <v>4000</v>
      </c>
      <c r="H48" s="329"/>
      <c r="I48" s="331"/>
      <c r="J48" s="399"/>
      <c r="K48" s="324"/>
    </row>
    <row r="49" spans="1:11" s="106" customFormat="1" ht="16.8" thickTop="1">
      <c r="A49" s="94"/>
      <c r="B49" s="108" t="s">
        <v>228</v>
      </c>
      <c r="C49" s="94"/>
      <c r="D49" s="290"/>
      <c r="E49" s="94"/>
      <c r="F49" s="94"/>
      <c r="G49" s="67"/>
      <c r="H49" s="290"/>
      <c r="I49" s="290"/>
      <c r="J49" s="94"/>
      <c r="K49" s="94"/>
    </row>
    <row r="50" spans="1:11" s="106" customFormat="1" ht="16.8" thickBot="1">
      <c r="A50" s="109" t="s">
        <v>422</v>
      </c>
      <c r="B50" s="119" t="str">
        <f>IF(A50=0,"",VLOOKUP(A50,[20]參照函數!A$1:B$65536,2,FALSE))</f>
        <v>管弦樂社</v>
      </c>
      <c r="C50" s="119" t="s">
        <v>229</v>
      </c>
      <c r="D50" s="118">
        <v>2</v>
      </c>
      <c r="E50" s="119" t="s">
        <v>230</v>
      </c>
      <c r="F50" s="119"/>
      <c r="G50" s="346" t="s">
        <v>231</v>
      </c>
      <c r="H50" s="346"/>
      <c r="I50" s="346"/>
      <c r="J50" s="299">
        <f>J59</f>
        <v>2000</v>
      </c>
      <c r="K50" s="107" t="s">
        <v>8</v>
      </c>
    </row>
    <row r="51" spans="1:11" s="106" customFormat="1" ht="16.8" customHeight="1" thickTop="1">
      <c r="A51" s="348" t="s">
        <v>9</v>
      </c>
      <c r="B51" s="350" t="s">
        <v>10</v>
      </c>
      <c r="C51" s="350" t="s">
        <v>232</v>
      </c>
      <c r="D51" s="350" t="s">
        <v>12</v>
      </c>
      <c r="E51" s="350" t="s">
        <v>233</v>
      </c>
      <c r="F51" s="350" t="s">
        <v>234</v>
      </c>
      <c r="G51" s="11" t="s">
        <v>15</v>
      </c>
      <c r="H51" s="351" t="s">
        <v>2036</v>
      </c>
      <c r="I51" s="352"/>
      <c r="J51" s="353"/>
      <c r="K51" s="354" t="s">
        <v>17</v>
      </c>
    </row>
    <row r="52" spans="1:11" s="106" customFormat="1" ht="16.8" thickBot="1">
      <c r="A52" s="348"/>
      <c r="B52" s="350"/>
      <c r="C52" s="350"/>
      <c r="D52" s="350"/>
      <c r="E52" s="350"/>
      <c r="F52" s="365"/>
      <c r="G52" s="12" t="s">
        <v>18</v>
      </c>
      <c r="H52" s="111" t="s">
        <v>19</v>
      </c>
      <c r="I52" s="111" t="s">
        <v>20</v>
      </c>
      <c r="J52" s="114" t="s">
        <v>21</v>
      </c>
      <c r="K52" s="355"/>
    </row>
    <row r="53" spans="1:11" s="106" customFormat="1">
      <c r="A53" s="321" t="s">
        <v>423</v>
      </c>
      <c r="B53" s="321" t="s">
        <v>1861</v>
      </c>
      <c r="C53" s="339" t="s">
        <v>424</v>
      </c>
      <c r="D53" s="321" t="s">
        <v>411</v>
      </c>
      <c r="E53" s="321" t="s">
        <v>425</v>
      </c>
      <c r="F53" s="321">
        <v>180</v>
      </c>
      <c r="G53" s="112">
        <v>16750</v>
      </c>
      <c r="H53" s="321">
        <v>1</v>
      </c>
      <c r="I53" s="321">
        <v>2</v>
      </c>
      <c r="J53" s="392">
        <v>2000</v>
      </c>
      <c r="K53" s="321"/>
    </row>
    <row r="54" spans="1:11" s="106" customFormat="1" ht="16.8" thickBot="1">
      <c r="A54" s="338"/>
      <c r="B54" s="338"/>
      <c r="C54" s="340"/>
      <c r="D54" s="338"/>
      <c r="E54" s="338"/>
      <c r="F54" s="341"/>
      <c r="G54" s="124">
        <v>10000</v>
      </c>
      <c r="H54" s="338"/>
      <c r="I54" s="338"/>
      <c r="J54" s="393"/>
      <c r="K54" s="322"/>
    </row>
    <row r="55" spans="1:11" s="106" customFormat="1">
      <c r="A55" s="336" t="s">
        <v>426</v>
      </c>
      <c r="B55" s="321" t="s">
        <v>1860</v>
      </c>
      <c r="C55" s="339" t="s">
        <v>427</v>
      </c>
      <c r="D55" s="321" t="s">
        <v>428</v>
      </c>
      <c r="E55" s="321" t="s">
        <v>429</v>
      </c>
      <c r="F55" s="321">
        <v>200</v>
      </c>
      <c r="G55" s="112">
        <v>30335</v>
      </c>
      <c r="H55" s="321">
        <v>1</v>
      </c>
      <c r="I55" s="321">
        <v>5</v>
      </c>
      <c r="J55" s="415">
        <v>0</v>
      </c>
      <c r="K55" s="321"/>
    </row>
    <row r="56" spans="1:11" s="106" customFormat="1" ht="16.8" thickBot="1">
      <c r="A56" s="337"/>
      <c r="B56" s="338"/>
      <c r="C56" s="340"/>
      <c r="D56" s="338"/>
      <c r="E56" s="338"/>
      <c r="F56" s="341"/>
      <c r="G56" s="124">
        <v>20000</v>
      </c>
      <c r="H56" s="338"/>
      <c r="I56" s="338"/>
      <c r="J56" s="393"/>
      <c r="K56" s="322"/>
    </row>
    <row r="57" spans="1:11" s="106" customFormat="1" ht="16.8" thickBot="1">
      <c r="A57" s="336"/>
      <c r="B57" s="321"/>
      <c r="C57" s="339"/>
      <c r="D57" s="321"/>
      <c r="E57" s="321"/>
      <c r="F57" s="321"/>
      <c r="G57" s="112"/>
      <c r="H57" s="343"/>
      <c r="I57" s="345"/>
      <c r="J57" s="394"/>
      <c r="K57" s="321"/>
    </row>
    <row r="58" spans="1:11" s="106" customFormat="1" ht="16.8" thickBot="1">
      <c r="A58" s="337"/>
      <c r="B58" s="338"/>
      <c r="C58" s="340"/>
      <c r="D58" s="338"/>
      <c r="E58" s="338"/>
      <c r="F58" s="341"/>
      <c r="G58" s="124"/>
      <c r="H58" s="343"/>
      <c r="I58" s="345"/>
      <c r="J58" s="394"/>
      <c r="K58" s="322"/>
    </row>
    <row r="59" spans="1:11" s="106" customFormat="1" ht="16.8" thickBot="1">
      <c r="A59" s="321" t="s">
        <v>22</v>
      </c>
      <c r="B59" s="321"/>
      <c r="C59" s="325"/>
      <c r="D59" s="321"/>
      <c r="E59" s="321"/>
      <c r="F59" s="462">
        <f>SUM(F53:F58)</f>
        <v>380</v>
      </c>
      <c r="G59" s="113">
        <f>G53+G55</f>
        <v>47085</v>
      </c>
      <c r="H59" s="328"/>
      <c r="I59" s="332">
        <f>SUM(I53:I58)</f>
        <v>7</v>
      </c>
      <c r="J59" s="398">
        <f>SUM(J53:J58)</f>
        <v>2000</v>
      </c>
      <c r="K59" s="321"/>
    </row>
    <row r="60" spans="1:11" s="106" customFormat="1" ht="16.8" thickBot="1">
      <c r="A60" s="323"/>
      <c r="B60" s="324"/>
      <c r="C60" s="326"/>
      <c r="D60" s="324"/>
      <c r="E60" s="324"/>
      <c r="F60" s="469"/>
      <c r="G60" s="122">
        <f>G54+G56</f>
        <v>30000</v>
      </c>
      <c r="H60" s="329"/>
      <c r="I60" s="333"/>
      <c r="J60" s="399"/>
      <c r="K60" s="324"/>
    </row>
    <row r="61" spans="1:11" ht="19.2" customHeight="1" thickTop="1">
      <c r="A61" s="23"/>
      <c r="B61" s="23"/>
      <c r="C61" s="23"/>
      <c r="D61" s="290"/>
      <c r="E61" s="23"/>
      <c r="F61" s="23"/>
      <c r="G61" s="67"/>
      <c r="H61" s="290"/>
      <c r="I61" s="290"/>
      <c r="J61" s="23"/>
      <c r="K61" s="23"/>
    </row>
    <row r="62" spans="1:11">
      <c r="A62" s="23"/>
      <c r="B62" s="8" t="s">
        <v>252</v>
      </c>
      <c r="C62" s="23"/>
      <c r="D62" s="290"/>
      <c r="E62" s="23"/>
      <c r="F62" s="23"/>
      <c r="G62" s="67"/>
      <c r="H62" s="290"/>
      <c r="I62" s="290"/>
      <c r="J62" s="23"/>
      <c r="K62" s="23"/>
    </row>
    <row r="63" spans="1:11" ht="16.8" thickBot="1">
      <c r="A63" s="109" t="s">
        <v>430</v>
      </c>
      <c r="B63" s="32" t="str">
        <f>IF(A63=0,"",VLOOKUP(A63,[21]參照函數!A$1:B$65536,2,FALSE))</f>
        <v>口琴社</v>
      </c>
      <c r="C63" s="32" t="s">
        <v>254</v>
      </c>
      <c r="D63" s="118">
        <v>1</v>
      </c>
      <c r="E63" s="32" t="s">
        <v>255</v>
      </c>
      <c r="F63" s="32"/>
      <c r="G63" s="346" t="s">
        <v>256</v>
      </c>
      <c r="H63" s="346"/>
      <c r="I63" s="346"/>
      <c r="J63" s="299">
        <f>J68</f>
        <v>3000</v>
      </c>
      <c r="K63" s="7" t="s">
        <v>8</v>
      </c>
    </row>
    <row r="64" spans="1:11" ht="16.8" customHeight="1" thickTop="1">
      <c r="A64" s="348" t="s">
        <v>9</v>
      </c>
      <c r="B64" s="350" t="s">
        <v>10</v>
      </c>
      <c r="C64" s="350" t="s">
        <v>257</v>
      </c>
      <c r="D64" s="350" t="s">
        <v>12</v>
      </c>
      <c r="E64" s="350" t="s">
        <v>258</v>
      </c>
      <c r="F64" s="350" t="s">
        <v>259</v>
      </c>
      <c r="G64" s="11" t="s">
        <v>15</v>
      </c>
      <c r="H64" s="351" t="s">
        <v>2036</v>
      </c>
      <c r="I64" s="352"/>
      <c r="J64" s="353"/>
      <c r="K64" s="354" t="s">
        <v>17</v>
      </c>
    </row>
    <row r="65" spans="1:12" ht="16.8" thickBot="1">
      <c r="A65" s="348"/>
      <c r="B65" s="350"/>
      <c r="C65" s="350"/>
      <c r="D65" s="350"/>
      <c r="E65" s="350"/>
      <c r="F65" s="365"/>
      <c r="G65" s="12" t="s">
        <v>18</v>
      </c>
      <c r="H65" s="111" t="s">
        <v>19</v>
      </c>
      <c r="I65" s="111" t="s">
        <v>20</v>
      </c>
      <c r="J65" s="114" t="s">
        <v>21</v>
      </c>
      <c r="K65" s="355"/>
      <c r="L65" s="150" t="s">
        <v>435</v>
      </c>
    </row>
    <row r="66" spans="1:12" ht="16.8" thickBot="1">
      <c r="A66" s="321" t="s">
        <v>431</v>
      </c>
      <c r="B66" s="321" t="s">
        <v>1859</v>
      </c>
      <c r="C66" s="339" t="s">
        <v>432</v>
      </c>
      <c r="D66" s="321" t="s">
        <v>433</v>
      </c>
      <c r="E66" s="321" t="s">
        <v>434</v>
      </c>
      <c r="F66" s="321">
        <v>100</v>
      </c>
      <c r="G66" s="112">
        <v>5100</v>
      </c>
      <c r="H66" s="321">
        <v>1</v>
      </c>
      <c r="I66" s="321">
        <v>3</v>
      </c>
      <c r="J66" s="392">
        <v>3000</v>
      </c>
      <c r="K66" s="343"/>
    </row>
    <row r="67" spans="1:12" ht="16.8" thickBot="1">
      <c r="A67" s="338"/>
      <c r="B67" s="338"/>
      <c r="C67" s="340"/>
      <c r="D67" s="338"/>
      <c r="E67" s="338"/>
      <c r="F67" s="341"/>
      <c r="G67" s="124">
        <v>5000</v>
      </c>
      <c r="H67" s="338"/>
      <c r="I67" s="338"/>
      <c r="J67" s="393"/>
      <c r="K67" s="344"/>
    </row>
    <row r="68" spans="1:12" ht="16.8" thickBot="1">
      <c r="A68" s="321" t="s">
        <v>22</v>
      </c>
      <c r="B68" s="321"/>
      <c r="C68" s="325"/>
      <c r="D68" s="321"/>
      <c r="E68" s="321"/>
      <c r="F68" s="462">
        <f>SUM(F66:F67)</f>
        <v>100</v>
      </c>
      <c r="G68" s="113">
        <f>G66</f>
        <v>5100</v>
      </c>
      <c r="H68" s="328"/>
      <c r="I68" s="332">
        <f>SUM(I66:I67)</f>
        <v>3</v>
      </c>
      <c r="J68" s="398">
        <f>SUM(J66:J67)</f>
        <v>3000</v>
      </c>
      <c r="K68" s="321"/>
    </row>
    <row r="69" spans="1:12" ht="16.8" thickBot="1">
      <c r="A69" s="323"/>
      <c r="B69" s="324"/>
      <c r="C69" s="326"/>
      <c r="D69" s="324"/>
      <c r="E69" s="324"/>
      <c r="F69" s="469"/>
      <c r="G69" s="122">
        <f>G67</f>
        <v>5000</v>
      </c>
      <c r="H69" s="329"/>
      <c r="I69" s="333"/>
      <c r="J69" s="399"/>
      <c r="K69" s="324"/>
    </row>
    <row r="70" spans="1:12" ht="16.8" thickTop="1">
      <c r="A70" s="23"/>
      <c r="B70" s="23"/>
      <c r="C70" s="23"/>
      <c r="D70" s="290"/>
      <c r="E70" s="23"/>
      <c r="F70" s="23"/>
      <c r="G70" s="67"/>
      <c r="H70" s="290"/>
      <c r="I70" s="290"/>
      <c r="J70" s="23"/>
      <c r="K70" s="23"/>
    </row>
    <row r="71" spans="1:12">
      <c r="A71" s="23"/>
      <c r="B71" s="8" t="s">
        <v>252</v>
      </c>
      <c r="C71" s="23"/>
      <c r="D71" s="290"/>
      <c r="E71" s="23"/>
      <c r="F71" s="23"/>
      <c r="G71" s="67"/>
      <c r="H71" s="290"/>
      <c r="I71" s="290"/>
      <c r="J71" s="23"/>
      <c r="K71" s="23"/>
    </row>
    <row r="72" spans="1:12" ht="16.8" thickBot="1">
      <c r="A72" s="109" t="s">
        <v>436</v>
      </c>
      <c r="B72" s="32" t="str">
        <f>IF(A72=0,"",VLOOKUP(A72,[22]參照函數!A$1:B$65536,2,FALSE))</f>
        <v>搖滾音樂研究社</v>
      </c>
      <c r="C72" s="32" t="s">
        <v>5</v>
      </c>
      <c r="D72" s="118">
        <v>1</v>
      </c>
      <c r="E72" s="32" t="s">
        <v>6</v>
      </c>
      <c r="F72" s="32"/>
      <c r="G72" s="346" t="s">
        <v>7</v>
      </c>
      <c r="H72" s="346"/>
      <c r="I72" s="346"/>
      <c r="J72" s="299">
        <f>J77</f>
        <v>10000</v>
      </c>
      <c r="K72" s="7" t="s">
        <v>8</v>
      </c>
    </row>
    <row r="73" spans="1:12" ht="16.8" customHeight="1" thickTop="1">
      <c r="A73" s="348" t="s">
        <v>9</v>
      </c>
      <c r="B73" s="350" t="s">
        <v>10</v>
      </c>
      <c r="C73" s="350" t="s">
        <v>11</v>
      </c>
      <c r="D73" s="350" t="s">
        <v>12</v>
      </c>
      <c r="E73" s="350" t="s">
        <v>13</v>
      </c>
      <c r="F73" s="350" t="s">
        <v>14</v>
      </c>
      <c r="G73" s="11" t="s">
        <v>15</v>
      </c>
      <c r="H73" s="351" t="s">
        <v>2036</v>
      </c>
      <c r="I73" s="352"/>
      <c r="J73" s="353"/>
      <c r="K73" s="354" t="s">
        <v>17</v>
      </c>
    </row>
    <row r="74" spans="1:12" ht="16.8" thickBot="1">
      <c r="A74" s="348"/>
      <c r="B74" s="350"/>
      <c r="C74" s="350"/>
      <c r="D74" s="350"/>
      <c r="E74" s="350"/>
      <c r="F74" s="365"/>
      <c r="G74" s="12" t="s">
        <v>18</v>
      </c>
      <c r="H74" s="111" t="s">
        <v>19</v>
      </c>
      <c r="I74" s="111" t="s">
        <v>20</v>
      </c>
      <c r="J74" s="13" t="s">
        <v>21</v>
      </c>
      <c r="K74" s="355"/>
    </row>
    <row r="75" spans="1:12" ht="16.8" thickBot="1">
      <c r="A75" s="336" t="s">
        <v>437</v>
      </c>
      <c r="B75" s="321" t="s">
        <v>1340</v>
      </c>
      <c r="C75" s="339" t="s">
        <v>1867</v>
      </c>
      <c r="D75" s="321" t="s">
        <v>438</v>
      </c>
      <c r="E75" s="321" t="s">
        <v>439</v>
      </c>
      <c r="F75" s="321">
        <v>500</v>
      </c>
      <c r="G75" s="112">
        <v>32000</v>
      </c>
      <c r="H75" s="343">
        <v>1</v>
      </c>
      <c r="I75" s="345">
        <v>10</v>
      </c>
      <c r="J75" s="394">
        <v>10000</v>
      </c>
      <c r="K75" s="343"/>
    </row>
    <row r="76" spans="1:12" ht="16.8" thickBot="1">
      <c r="A76" s="337"/>
      <c r="B76" s="338"/>
      <c r="C76" s="340"/>
      <c r="D76" s="338"/>
      <c r="E76" s="338"/>
      <c r="F76" s="341"/>
      <c r="G76" s="124">
        <v>31000</v>
      </c>
      <c r="H76" s="343"/>
      <c r="I76" s="345"/>
      <c r="J76" s="394"/>
      <c r="K76" s="344"/>
    </row>
    <row r="77" spans="1:12" ht="16.8" thickBot="1">
      <c r="A77" s="321" t="s">
        <v>22</v>
      </c>
      <c r="B77" s="321"/>
      <c r="C77" s="589"/>
      <c r="D77" s="321"/>
      <c r="E77" s="321"/>
      <c r="F77" s="462">
        <f>SUM(F75:F76)</f>
        <v>500</v>
      </c>
      <c r="G77" s="113">
        <f>G75</f>
        <v>32000</v>
      </c>
      <c r="H77" s="328"/>
      <c r="I77" s="345">
        <v>10</v>
      </c>
      <c r="J77" s="398">
        <f>SUM(J75:J76)</f>
        <v>10000</v>
      </c>
      <c r="K77" s="321"/>
    </row>
    <row r="78" spans="1:12" ht="16.8" thickBot="1">
      <c r="A78" s="323"/>
      <c r="B78" s="324"/>
      <c r="C78" s="590"/>
      <c r="D78" s="324"/>
      <c r="E78" s="324"/>
      <c r="F78" s="469"/>
      <c r="G78" s="122">
        <f>G76</f>
        <v>31000</v>
      </c>
      <c r="H78" s="329"/>
      <c r="I78" s="345"/>
      <c r="J78" s="399"/>
      <c r="K78" s="324"/>
    </row>
    <row r="79" spans="1:12" ht="18.600000000000001" customHeight="1" thickTop="1">
      <c r="A79" s="23"/>
      <c r="B79" s="23"/>
      <c r="C79" s="23"/>
      <c r="D79" s="290"/>
      <c r="E79" s="23"/>
      <c r="F79" s="23"/>
      <c r="G79" s="67"/>
      <c r="H79" s="290"/>
      <c r="I79" s="290"/>
      <c r="J79" s="23"/>
      <c r="K79" s="23"/>
    </row>
    <row r="80" spans="1:12" ht="22.2">
      <c r="A80" s="363" t="s">
        <v>1096</v>
      </c>
      <c r="B80" s="364"/>
      <c r="C80" s="364"/>
      <c r="D80" s="287" t="s">
        <v>1339</v>
      </c>
      <c r="E80" s="125" t="s">
        <v>1</v>
      </c>
      <c r="F80" s="125"/>
      <c r="G80" s="48"/>
      <c r="H80" s="126"/>
      <c r="I80" s="126"/>
      <c r="J80" s="48"/>
      <c r="K80" s="48"/>
    </row>
    <row r="81" spans="1:11">
      <c r="A81" s="200"/>
      <c r="B81" s="201" t="s">
        <v>2</v>
      </c>
      <c r="C81" s="202"/>
      <c r="D81" s="300"/>
      <c r="E81" s="200"/>
      <c r="F81" s="200"/>
      <c r="G81" s="200"/>
      <c r="H81" s="300"/>
      <c r="I81" s="300"/>
      <c r="J81" s="200"/>
      <c r="K81" s="200"/>
    </row>
    <row r="82" spans="1:11" ht="16.8" thickBot="1">
      <c r="A82" s="203" t="s">
        <v>84</v>
      </c>
      <c r="B82" s="204" t="s">
        <v>1097</v>
      </c>
      <c r="C82" s="204" t="s">
        <v>5</v>
      </c>
      <c r="D82" s="284">
        <v>1</v>
      </c>
      <c r="E82" s="205" t="s">
        <v>6</v>
      </c>
      <c r="F82" s="206"/>
      <c r="G82" s="582" t="s">
        <v>7</v>
      </c>
      <c r="H82" s="583"/>
      <c r="I82" s="583"/>
      <c r="J82" s="299">
        <f>J87</f>
        <v>2000</v>
      </c>
      <c r="K82" s="205" t="s">
        <v>8</v>
      </c>
    </row>
    <row r="83" spans="1:11" ht="16.8" customHeight="1" thickTop="1">
      <c r="A83" s="584" t="s">
        <v>9</v>
      </c>
      <c r="B83" s="586" t="s">
        <v>10</v>
      </c>
      <c r="C83" s="586" t="s">
        <v>11</v>
      </c>
      <c r="D83" s="586" t="s">
        <v>12</v>
      </c>
      <c r="E83" s="586" t="s">
        <v>13</v>
      </c>
      <c r="F83" s="586" t="s">
        <v>14</v>
      </c>
      <c r="G83" s="208" t="s">
        <v>15</v>
      </c>
      <c r="H83" s="351" t="s">
        <v>2036</v>
      </c>
      <c r="I83" s="352"/>
      <c r="J83" s="353"/>
      <c r="K83" s="576" t="s">
        <v>17</v>
      </c>
    </row>
    <row r="84" spans="1:11" ht="16.8" thickBot="1">
      <c r="A84" s="585"/>
      <c r="B84" s="587"/>
      <c r="C84" s="587"/>
      <c r="D84" s="587"/>
      <c r="E84" s="587"/>
      <c r="F84" s="588"/>
      <c r="G84" s="209" t="s">
        <v>18</v>
      </c>
      <c r="H84" s="210" t="s">
        <v>19</v>
      </c>
      <c r="I84" s="210" t="s">
        <v>20</v>
      </c>
      <c r="J84" s="210" t="s">
        <v>21</v>
      </c>
      <c r="K84" s="577"/>
    </row>
    <row r="85" spans="1:11">
      <c r="A85" s="566" t="s">
        <v>1098</v>
      </c>
      <c r="B85" s="566" t="s">
        <v>1099</v>
      </c>
      <c r="C85" s="566" t="s">
        <v>1868</v>
      </c>
      <c r="D85" s="566" t="s">
        <v>1100</v>
      </c>
      <c r="E85" s="566" t="s">
        <v>1101</v>
      </c>
      <c r="F85" s="568">
        <v>90</v>
      </c>
      <c r="G85" s="211">
        <v>7000</v>
      </c>
      <c r="H85" s="568">
        <v>1</v>
      </c>
      <c r="I85" s="568">
        <v>2</v>
      </c>
      <c r="J85" s="574">
        <v>2000</v>
      </c>
      <c r="K85" s="568"/>
    </row>
    <row r="86" spans="1:11" ht="16.8" thickBot="1">
      <c r="A86" s="578"/>
      <c r="B86" s="578"/>
      <c r="C86" s="579"/>
      <c r="D86" s="578"/>
      <c r="E86" s="578"/>
      <c r="F86" s="578"/>
      <c r="G86" s="212">
        <v>2000</v>
      </c>
      <c r="H86" s="578"/>
      <c r="I86" s="578"/>
      <c r="J86" s="580"/>
      <c r="K86" s="581"/>
    </row>
    <row r="87" spans="1:11" ht="16.8" thickBot="1">
      <c r="A87" s="566" t="s">
        <v>22</v>
      </c>
      <c r="B87" s="568"/>
      <c r="C87" s="568"/>
      <c r="D87" s="568"/>
      <c r="E87" s="568"/>
      <c r="F87" s="568">
        <v>390</v>
      </c>
      <c r="G87" s="213">
        <v>22000</v>
      </c>
      <c r="H87" s="570"/>
      <c r="I87" s="572">
        <f>SUM(I85)</f>
        <v>2</v>
      </c>
      <c r="J87" s="574">
        <f>SUM(J85)</f>
        <v>2000</v>
      </c>
      <c r="K87" s="564"/>
    </row>
    <row r="88" spans="1:11" ht="16.8" thickBot="1">
      <c r="A88" s="567"/>
      <c r="B88" s="569"/>
      <c r="C88" s="569"/>
      <c r="D88" s="569"/>
      <c r="E88" s="569"/>
      <c r="F88" s="569"/>
      <c r="G88" s="214">
        <v>7000</v>
      </c>
      <c r="H88" s="571"/>
      <c r="I88" s="573"/>
      <c r="J88" s="575"/>
      <c r="K88" s="565"/>
    </row>
    <row r="89" spans="1:11" ht="16.8" thickTop="1">
      <c r="A89" s="16"/>
      <c r="B89" s="16"/>
      <c r="C89" s="16"/>
      <c r="D89" s="290"/>
      <c r="E89" s="16"/>
      <c r="F89" s="16"/>
      <c r="G89" s="66"/>
      <c r="H89" s="290"/>
      <c r="I89" s="290"/>
      <c r="J89" s="16"/>
      <c r="K89" s="16"/>
    </row>
    <row r="90" spans="1:11">
      <c r="A90" s="107"/>
      <c r="B90" s="108" t="s">
        <v>918</v>
      </c>
      <c r="C90" s="108"/>
      <c r="D90" s="107"/>
      <c r="E90" s="107"/>
      <c r="F90" s="107"/>
      <c r="G90" s="107"/>
      <c r="H90" s="107"/>
      <c r="I90" s="107"/>
      <c r="J90" s="107"/>
      <c r="K90" s="107"/>
    </row>
    <row r="91" spans="1:11" ht="16.8" thickBot="1">
      <c r="A91" s="215" t="s">
        <v>1102</v>
      </c>
      <c r="B91" s="164" t="str">
        <f>IF(A91=0,"",VLOOKUP(A91,[7]參照函數!A$1:B$65536,2,FALSE))</f>
        <v>橋藝社</v>
      </c>
      <c r="C91" s="164" t="s">
        <v>877</v>
      </c>
      <c r="D91" s="118">
        <v>1</v>
      </c>
      <c r="E91" s="168" t="s">
        <v>878</v>
      </c>
      <c r="F91" s="168"/>
      <c r="G91" s="395" t="s">
        <v>879</v>
      </c>
      <c r="H91" s="395"/>
      <c r="I91" s="395"/>
      <c r="J91" s="299">
        <f>J96</f>
        <v>5000</v>
      </c>
      <c r="K91" s="110" t="s">
        <v>8</v>
      </c>
    </row>
    <row r="92" spans="1:11" ht="16.8" customHeight="1" thickTop="1">
      <c r="A92" s="348" t="s">
        <v>9</v>
      </c>
      <c r="B92" s="350" t="s">
        <v>10</v>
      </c>
      <c r="C92" s="350" t="s">
        <v>880</v>
      </c>
      <c r="D92" s="350" t="s">
        <v>12</v>
      </c>
      <c r="E92" s="350" t="s">
        <v>921</v>
      </c>
      <c r="F92" s="350" t="s">
        <v>923</v>
      </c>
      <c r="G92" s="11" t="s">
        <v>15</v>
      </c>
      <c r="H92" s="351" t="s">
        <v>2036</v>
      </c>
      <c r="I92" s="352"/>
      <c r="J92" s="353"/>
      <c r="K92" s="354" t="s">
        <v>17</v>
      </c>
    </row>
    <row r="93" spans="1:11" ht="16.8" thickBot="1">
      <c r="A93" s="348"/>
      <c r="B93" s="350"/>
      <c r="C93" s="350"/>
      <c r="D93" s="350"/>
      <c r="E93" s="350"/>
      <c r="F93" s="365"/>
      <c r="G93" s="12" t="s">
        <v>18</v>
      </c>
      <c r="H93" s="111" t="s">
        <v>19</v>
      </c>
      <c r="I93" s="111" t="s">
        <v>20</v>
      </c>
      <c r="J93" s="111" t="s">
        <v>21</v>
      </c>
      <c r="K93" s="355"/>
    </row>
    <row r="94" spans="1:11" ht="16.8" thickBot="1">
      <c r="A94" s="412" t="s">
        <v>1103</v>
      </c>
      <c r="B94" s="321" t="s">
        <v>1870</v>
      </c>
      <c r="C94" s="465" t="s">
        <v>1869</v>
      </c>
      <c r="D94" s="321" t="s">
        <v>1104</v>
      </c>
      <c r="E94" s="321" t="s">
        <v>1105</v>
      </c>
      <c r="F94" s="321">
        <v>80</v>
      </c>
      <c r="G94" s="25">
        <v>26000</v>
      </c>
      <c r="H94" s="321">
        <v>1</v>
      </c>
      <c r="I94" s="321">
        <v>5</v>
      </c>
      <c r="J94" s="394">
        <v>5000</v>
      </c>
      <c r="K94" s="343"/>
    </row>
    <row r="95" spans="1:11" ht="24" customHeight="1" thickBot="1">
      <c r="A95" s="413"/>
      <c r="B95" s="338"/>
      <c r="C95" s="466"/>
      <c r="D95" s="338"/>
      <c r="E95" s="338"/>
      <c r="F95" s="341"/>
      <c r="G95" s="172">
        <v>12000</v>
      </c>
      <c r="H95" s="338"/>
      <c r="I95" s="338"/>
      <c r="J95" s="394"/>
      <c r="K95" s="344"/>
    </row>
    <row r="96" spans="1:11" ht="16.8" thickBot="1">
      <c r="A96" s="321" t="s">
        <v>22</v>
      </c>
      <c r="B96" s="360"/>
      <c r="C96" s="384"/>
      <c r="D96" s="321"/>
      <c r="E96" s="360"/>
      <c r="F96" s="462">
        <f>SUM(F94:F95)</f>
        <v>80</v>
      </c>
      <c r="G96" s="26">
        <f>G94</f>
        <v>26000</v>
      </c>
      <c r="H96" s="328"/>
      <c r="I96" s="330">
        <v>5</v>
      </c>
      <c r="J96" s="398">
        <f>SUM(J94:J95)</f>
        <v>5000</v>
      </c>
      <c r="K96" s="434"/>
    </row>
    <row r="97" spans="1:11" ht="16.8" thickBot="1">
      <c r="A97" s="323"/>
      <c r="B97" s="383"/>
      <c r="C97" s="385"/>
      <c r="D97" s="324"/>
      <c r="E97" s="383"/>
      <c r="F97" s="469"/>
      <c r="G97" s="161">
        <f>G95</f>
        <v>12000</v>
      </c>
      <c r="H97" s="329"/>
      <c r="I97" s="331"/>
      <c r="J97" s="399"/>
      <c r="K97" s="464"/>
    </row>
    <row r="98" spans="1:11" ht="16.8" thickTop="1">
      <c r="A98" s="525"/>
      <c r="B98" s="525"/>
      <c r="C98" s="525"/>
      <c r="D98" s="525"/>
      <c r="E98" s="525"/>
      <c r="F98" s="525"/>
      <c r="G98" s="525"/>
      <c r="H98" s="525"/>
      <c r="I98" s="525"/>
      <c r="J98" s="525"/>
      <c r="K98" s="525"/>
    </row>
    <row r="99" spans="1:11">
      <c r="A99" s="216"/>
      <c r="B99" s="217" t="s">
        <v>2</v>
      </c>
      <c r="C99" s="218"/>
      <c r="D99" s="301"/>
      <c r="E99" s="216"/>
      <c r="F99" s="216"/>
      <c r="G99" s="216"/>
      <c r="H99" s="301"/>
      <c r="I99" s="301"/>
      <c r="J99" s="216"/>
      <c r="K99" s="216"/>
    </row>
    <row r="100" spans="1:11" ht="16.8" thickBot="1">
      <c r="A100" s="219" t="s">
        <v>1106</v>
      </c>
      <c r="B100" s="220" t="s">
        <v>1107</v>
      </c>
      <c r="C100" s="220" t="s">
        <v>5</v>
      </c>
      <c r="D100" s="282">
        <v>1</v>
      </c>
      <c r="E100" s="221" t="s">
        <v>6</v>
      </c>
      <c r="F100" s="222"/>
      <c r="G100" s="526" t="s">
        <v>7</v>
      </c>
      <c r="H100" s="527"/>
      <c r="I100" s="527"/>
      <c r="J100" s="223">
        <f>J105</f>
        <v>10000</v>
      </c>
      <c r="K100" s="221" t="s">
        <v>8</v>
      </c>
    </row>
    <row r="101" spans="1:11" ht="16.8" customHeight="1" thickTop="1">
      <c r="A101" s="528" t="s">
        <v>9</v>
      </c>
      <c r="B101" s="530" t="s">
        <v>10</v>
      </c>
      <c r="C101" s="530" t="s">
        <v>11</v>
      </c>
      <c r="D101" s="530" t="s">
        <v>12</v>
      </c>
      <c r="E101" s="530" t="s">
        <v>13</v>
      </c>
      <c r="F101" s="530" t="s">
        <v>14</v>
      </c>
      <c r="G101" s="224" t="s">
        <v>15</v>
      </c>
      <c r="H101" s="351" t="s">
        <v>2036</v>
      </c>
      <c r="I101" s="352"/>
      <c r="J101" s="353"/>
      <c r="K101" s="539" t="s">
        <v>17</v>
      </c>
    </row>
    <row r="102" spans="1:11" ht="16.8" thickBot="1">
      <c r="A102" s="529"/>
      <c r="B102" s="531"/>
      <c r="C102" s="531"/>
      <c r="D102" s="531"/>
      <c r="E102" s="531"/>
      <c r="F102" s="538"/>
      <c r="G102" s="225" t="s">
        <v>18</v>
      </c>
      <c r="H102" s="226" t="s">
        <v>19</v>
      </c>
      <c r="I102" s="226" t="s">
        <v>20</v>
      </c>
      <c r="J102" s="226" t="s">
        <v>21</v>
      </c>
      <c r="K102" s="540"/>
    </row>
    <row r="103" spans="1:11" ht="16.8" thickBot="1">
      <c r="A103" s="545" t="s">
        <v>1108</v>
      </c>
      <c r="B103" s="547" t="s">
        <v>1871</v>
      </c>
      <c r="C103" s="549" t="s">
        <v>1872</v>
      </c>
      <c r="D103" s="549" t="s">
        <v>1109</v>
      </c>
      <c r="E103" s="552" t="s">
        <v>1110</v>
      </c>
      <c r="F103" s="554">
        <v>190</v>
      </c>
      <c r="G103" s="227">
        <v>56155</v>
      </c>
      <c r="H103" s="551">
        <v>1</v>
      </c>
      <c r="I103" s="554">
        <v>10</v>
      </c>
      <c r="J103" s="555">
        <v>10000</v>
      </c>
      <c r="K103" s="551"/>
    </row>
    <row r="104" spans="1:11" ht="16.8" thickBot="1">
      <c r="A104" s="546"/>
      <c r="B104" s="548"/>
      <c r="C104" s="550"/>
      <c r="D104" s="551"/>
      <c r="E104" s="553"/>
      <c r="F104" s="551"/>
      <c r="G104" s="228">
        <v>10000</v>
      </c>
      <c r="H104" s="532"/>
      <c r="I104" s="551"/>
      <c r="J104" s="556"/>
      <c r="K104" s="557"/>
    </row>
    <row r="105" spans="1:11" ht="16.8" thickBot="1">
      <c r="A105" s="558" t="s">
        <v>22</v>
      </c>
      <c r="B105" s="560"/>
      <c r="C105" s="560"/>
      <c r="D105" s="562"/>
      <c r="E105" s="560"/>
      <c r="F105" s="562">
        <f>SUM(F103:F104)</f>
        <v>190</v>
      </c>
      <c r="G105" s="229">
        <f>G103</f>
        <v>56155</v>
      </c>
      <c r="H105" s="532"/>
      <c r="I105" s="534">
        <v>10</v>
      </c>
      <c r="J105" s="536">
        <f>SUM(J103:J104)</f>
        <v>10000</v>
      </c>
      <c r="K105" s="521"/>
    </row>
    <row r="106" spans="1:11" ht="16.8" thickBot="1">
      <c r="A106" s="559"/>
      <c r="B106" s="561"/>
      <c r="C106" s="561"/>
      <c r="D106" s="563"/>
      <c r="E106" s="561"/>
      <c r="F106" s="563"/>
      <c r="G106" s="230">
        <f>G104</f>
        <v>10000</v>
      </c>
      <c r="H106" s="533"/>
      <c r="I106" s="535"/>
      <c r="J106" s="537"/>
      <c r="K106" s="522"/>
    </row>
    <row r="107" spans="1:11" ht="19.2" customHeight="1" thickTop="1"/>
    <row r="108" spans="1:11" ht="22.2">
      <c r="A108" s="523" t="s">
        <v>874</v>
      </c>
      <c r="B108" s="524"/>
      <c r="C108" s="524"/>
      <c r="D108" s="294" t="str">
        <f>IF(A110=0,"",VLOOKUP(A110,[8]參照函數!E$1:F$65536,2,FALSE))</f>
        <v>體能性</v>
      </c>
      <c r="E108" s="523" t="s">
        <v>1</v>
      </c>
      <c r="F108" s="523"/>
      <c r="G108" s="181"/>
      <c r="H108" s="182"/>
      <c r="I108" s="182"/>
      <c r="J108" s="182"/>
      <c r="K108" s="182"/>
    </row>
    <row r="109" spans="1:11">
      <c r="A109" s="183"/>
      <c r="B109" s="184" t="s">
        <v>875</v>
      </c>
      <c r="C109" s="184"/>
      <c r="D109" s="183"/>
      <c r="E109" s="183"/>
      <c r="F109" s="183"/>
      <c r="G109" s="183"/>
      <c r="H109" s="183"/>
      <c r="I109" s="183"/>
      <c r="J109" s="183"/>
      <c r="K109" s="183"/>
    </row>
    <row r="110" spans="1:11" ht="16.8" thickBot="1">
      <c r="A110" s="185" t="s">
        <v>876</v>
      </c>
      <c r="B110" s="185" t="str">
        <f>IF(A110=0,"",VLOOKUP(A110,[8]參照函數!A$1:B$65536,2,FALSE))</f>
        <v>慢速壘球社</v>
      </c>
      <c r="C110" s="185" t="s">
        <v>877</v>
      </c>
      <c r="D110" s="186">
        <v>2</v>
      </c>
      <c r="E110" s="185" t="s">
        <v>878</v>
      </c>
      <c r="F110" s="185"/>
      <c r="G110" s="509" t="s">
        <v>879</v>
      </c>
      <c r="H110" s="509"/>
      <c r="I110" s="509"/>
      <c r="J110" s="185">
        <f>J117</f>
        <v>12000</v>
      </c>
      <c r="K110" s="183" t="s">
        <v>8</v>
      </c>
    </row>
    <row r="111" spans="1:11" ht="16.8" customHeight="1" thickTop="1">
      <c r="A111" s="510" t="s">
        <v>9</v>
      </c>
      <c r="B111" s="511" t="s">
        <v>10</v>
      </c>
      <c r="C111" s="511" t="s">
        <v>880</v>
      </c>
      <c r="D111" s="511" t="s">
        <v>12</v>
      </c>
      <c r="E111" s="511" t="s">
        <v>881</v>
      </c>
      <c r="F111" s="511" t="s">
        <v>882</v>
      </c>
      <c r="G111" s="187" t="s">
        <v>15</v>
      </c>
      <c r="H111" s="351" t="s">
        <v>2036</v>
      </c>
      <c r="I111" s="352"/>
      <c r="J111" s="353"/>
      <c r="K111" s="513" t="s">
        <v>17</v>
      </c>
    </row>
    <row r="112" spans="1:11" ht="16.8" thickBot="1">
      <c r="A112" s="510"/>
      <c r="B112" s="511"/>
      <c r="C112" s="511"/>
      <c r="D112" s="511"/>
      <c r="E112" s="511"/>
      <c r="F112" s="512"/>
      <c r="G112" s="188" t="s">
        <v>18</v>
      </c>
      <c r="H112" s="188" t="s">
        <v>19</v>
      </c>
      <c r="I112" s="188" t="s">
        <v>20</v>
      </c>
      <c r="J112" s="188" t="s">
        <v>21</v>
      </c>
      <c r="K112" s="514"/>
    </row>
    <row r="113" spans="1:11" ht="16.8" thickBot="1">
      <c r="A113" s="518" t="s">
        <v>883</v>
      </c>
      <c r="B113" s="321" t="s">
        <v>884</v>
      </c>
      <c r="C113" s="496" t="s">
        <v>1873</v>
      </c>
      <c r="D113" s="496" t="s">
        <v>885</v>
      </c>
      <c r="E113" s="496" t="s">
        <v>886</v>
      </c>
      <c r="F113" s="496">
        <v>300</v>
      </c>
      <c r="G113" s="189">
        <v>10000</v>
      </c>
      <c r="H113" s="543">
        <v>1</v>
      </c>
      <c r="I113" s="541">
        <v>4</v>
      </c>
      <c r="J113" s="542">
        <v>6000</v>
      </c>
      <c r="K113" s="543"/>
    </row>
    <row r="114" spans="1:11" ht="16.8" thickBot="1">
      <c r="A114" s="519"/>
      <c r="B114" s="338"/>
      <c r="C114" s="497"/>
      <c r="D114" s="497"/>
      <c r="E114" s="497"/>
      <c r="F114" s="520"/>
      <c r="G114" s="163">
        <v>6700</v>
      </c>
      <c r="H114" s="543"/>
      <c r="I114" s="541"/>
      <c r="J114" s="542"/>
      <c r="K114" s="544"/>
    </row>
    <row r="115" spans="1:11">
      <c r="A115" s="518" t="s">
        <v>887</v>
      </c>
      <c r="B115" s="321" t="s">
        <v>888</v>
      </c>
      <c r="C115" s="496" t="s">
        <v>1874</v>
      </c>
      <c r="D115" s="496" t="s">
        <v>885</v>
      </c>
      <c r="E115" s="496" t="s">
        <v>886</v>
      </c>
      <c r="F115" s="496">
        <v>300</v>
      </c>
      <c r="G115" s="189">
        <v>12000</v>
      </c>
      <c r="H115" s="496">
        <v>1</v>
      </c>
      <c r="I115" s="496">
        <v>4</v>
      </c>
      <c r="J115" s="515">
        <v>6000</v>
      </c>
      <c r="K115" s="496"/>
    </row>
    <row r="116" spans="1:11" ht="16.8" thickBot="1">
      <c r="A116" s="519"/>
      <c r="B116" s="338"/>
      <c r="C116" s="497"/>
      <c r="D116" s="497"/>
      <c r="E116" s="497"/>
      <c r="F116" s="520"/>
      <c r="G116" s="163">
        <v>8550</v>
      </c>
      <c r="H116" s="497"/>
      <c r="I116" s="497"/>
      <c r="J116" s="516"/>
      <c r="K116" s="517"/>
    </row>
    <row r="117" spans="1:11" ht="16.8" thickBot="1">
      <c r="A117" s="496" t="s">
        <v>22</v>
      </c>
      <c r="B117" s="496"/>
      <c r="C117" s="496"/>
      <c r="D117" s="496"/>
      <c r="E117" s="496"/>
      <c r="F117" s="500">
        <f>SUM(F113:F116)</f>
        <v>600</v>
      </c>
      <c r="G117" s="257">
        <f>G113+G115</f>
        <v>22000</v>
      </c>
      <c r="H117" s="502"/>
      <c r="I117" s="504"/>
      <c r="J117" s="506">
        <f>SUM(J113:J116)</f>
        <v>12000</v>
      </c>
      <c r="K117" s="496"/>
    </row>
    <row r="118" spans="1:11" ht="16.8" thickBot="1">
      <c r="A118" s="499"/>
      <c r="B118" s="498"/>
      <c r="C118" s="498"/>
      <c r="D118" s="498"/>
      <c r="E118" s="498"/>
      <c r="F118" s="501"/>
      <c r="G118" s="258">
        <f>G114+G116</f>
        <v>15250</v>
      </c>
      <c r="H118" s="503"/>
      <c r="I118" s="505"/>
      <c r="J118" s="507"/>
      <c r="K118" s="498"/>
    </row>
    <row r="119" spans="1:11" ht="16.8" thickTop="1">
      <c r="A119" s="508"/>
      <c r="B119" s="508"/>
      <c r="C119" s="508"/>
      <c r="D119" s="508"/>
      <c r="E119" s="508"/>
      <c r="F119" s="508"/>
      <c r="G119" s="508"/>
      <c r="H119" s="508"/>
      <c r="I119" s="508"/>
      <c r="J119" s="508"/>
      <c r="K119" s="508"/>
    </row>
    <row r="120" spans="1:11">
      <c r="A120" s="183"/>
      <c r="B120" s="184" t="s">
        <v>875</v>
      </c>
      <c r="C120" s="184"/>
      <c r="D120" s="183"/>
      <c r="E120" s="183"/>
      <c r="F120" s="183"/>
      <c r="G120" s="183"/>
      <c r="H120" s="183"/>
      <c r="I120" s="183"/>
      <c r="J120" s="183"/>
      <c r="K120" s="183"/>
    </row>
    <row r="121" spans="1:11" ht="16.8" thickBot="1">
      <c r="A121" s="190" t="s">
        <v>889</v>
      </c>
      <c r="B121" s="185" t="str">
        <f>IF(A121=0,"",VLOOKUP(A121,[8]參照函數!A$1:B$65536,2,FALSE))</f>
        <v>羽球社</v>
      </c>
      <c r="C121" s="185" t="s">
        <v>877</v>
      </c>
      <c r="D121" s="186">
        <v>1</v>
      </c>
      <c r="E121" s="185" t="s">
        <v>878</v>
      </c>
      <c r="F121" s="185"/>
      <c r="G121" s="509" t="s">
        <v>879</v>
      </c>
      <c r="H121" s="509"/>
      <c r="I121" s="509"/>
      <c r="J121" s="185">
        <f>J126</f>
        <v>3000</v>
      </c>
      <c r="K121" s="183" t="s">
        <v>8</v>
      </c>
    </row>
    <row r="122" spans="1:11" ht="16.8" customHeight="1" thickTop="1">
      <c r="A122" s="510" t="s">
        <v>9</v>
      </c>
      <c r="B122" s="511" t="s">
        <v>10</v>
      </c>
      <c r="C122" s="511" t="s">
        <v>880</v>
      </c>
      <c r="D122" s="511" t="s">
        <v>12</v>
      </c>
      <c r="E122" s="511" t="s">
        <v>881</v>
      </c>
      <c r="F122" s="511" t="s">
        <v>882</v>
      </c>
      <c r="G122" s="187" t="s">
        <v>15</v>
      </c>
      <c r="H122" s="351" t="s">
        <v>2036</v>
      </c>
      <c r="I122" s="352"/>
      <c r="J122" s="353"/>
      <c r="K122" s="513" t="s">
        <v>17</v>
      </c>
    </row>
    <row r="123" spans="1:11" ht="16.8" thickBot="1">
      <c r="A123" s="510"/>
      <c r="B123" s="511"/>
      <c r="C123" s="511"/>
      <c r="D123" s="511"/>
      <c r="E123" s="511"/>
      <c r="F123" s="512"/>
      <c r="G123" s="188" t="s">
        <v>18</v>
      </c>
      <c r="H123" s="188" t="s">
        <v>19</v>
      </c>
      <c r="I123" s="188" t="s">
        <v>20</v>
      </c>
      <c r="J123" s="188" t="s">
        <v>21</v>
      </c>
      <c r="K123" s="514"/>
    </row>
    <row r="124" spans="1:11" ht="16.8" thickBot="1">
      <c r="A124" s="518" t="s">
        <v>890</v>
      </c>
      <c r="B124" s="321" t="s">
        <v>891</v>
      </c>
      <c r="C124" s="496" t="s">
        <v>1355</v>
      </c>
      <c r="D124" s="496" t="s">
        <v>892</v>
      </c>
      <c r="E124" s="496" t="s">
        <v>893</v>
      </c>
      <c r="F124" s="496">
        <v>50</v>
      </c>
      <c r="G124" s="189">
        <v>9000</v>
      </c>
      <c r="H124" s="543">
        <v>1</v>
      </c>
      <c r="I124" s="541">
        <v>3</v>
      </c>
      <c r="J124" s="542">
        <v>3000</v>
      </c>
      <c r="K124" s="543"/>
    </row>
    <row r="125" spans="1:11" ht="16.8" thickBot="1">
      <c r="A125" s="519"/>
      <c r="B125" s="338"/>
      <c r="C125" s="497"/>
      <c r="D125" s="497"/>
      <c r="E125" s="497"/>
      <c r="F125" s="520"/>
      <c r="G125" s="163">
        <v>5000</v>
      </c>
      <c r="H125" s="543"/>
      <c r="I125" s="541"/>
      <c r="J125" s="542"/>
      <c r="K125" s="544"/>
    </row>
    <row r="126" spans="1:11" ht="16.8" thickBot="1">
      <c r="A126" s="496" t="s">
        <v>22</v>
      </c>
      <c r="B126" s="496"/>
      <c r="C126" s="496"/>
      <c r="D126" s="496"/>
      <c r="E126" s="496"/>
      <c r="F126" s="500">
        <f>SUM(F124:F125)</f>
        <v>50</v>
      </c>
      <c r="G126" s="257">
        <f>G124</f>
        <v>9000</v>
      </c>
      <c r="H126" s="502"/>
      <c r="I126" s="504"/>
      <c r="J126" s="506">
        <f>SUM(J124:J125)</f>
        <v>3000</v>
      </c>
      <c r="K126" s="496"/>
    </row>
    <row r="127" spans="1:11" ht="16.8" thickBot="1">
      <c r="A127" s="499"/>
      <c r="B127" s="498"/>
      <c r="C127" s="498"/>
      <c r="D127" s="498"/>
      <c r="E127" s="498"/>
      <c r="F127" s="501"/>
      <c r="G127" s="258">
        <f>G125</f>
        <v>5000</v>
      </c>
      <c r="H127" s="503"/>
      <c r="I127" s="505"/>
      <c r="J127" s="507"/>
      <c r="K127" s="498"/>
    </row>
    <row r="128" spans="1:11" ht="16.8" thickTop="1">
      <c r="A128" s="107"/>
      <c r="B128" s="108" t="s">
        <v>875</v>
      </c>
      <c r="C128" s="108"/>
      <c r="D128" s="107"/>
      <c r="E128" s="107"/>
      <c r="F128" s="107"/>
      <c r="G128" s="107"/>
      <c r="H128" s="107"/>
      <c r="I128" s="107"/>
      <c r="J128" s="107"/>
      <c r="K128" s="107"/>
    </row>
    <row r="129" spans="1:11" ht="16.8" thickBot="1">
      <c r="A129" s="190" t="s">
        <v>894</v>
      </c>
      <c r="B129" s="164" t="str">
        <f>IF(A129=0,"",VLOOKUP(A129,[23]參照函數!A$1:B$65536,2,FALSE))</f>
        <v>桌球社</v>
      </c>
      <c r="C129" s="164" t="s">
        <v>877</v>
      </c>
      <c r="D129" s="186">
        <v>2</v>
      </c>
      <c r="E129" s="164" t="s">
        <v>878</v>
      </c>
      <c r="F129" s="168"/>
      <c r="G129" s="395" t="s">
        <v>879</v>
      </c>
      <c r="H129" s="395"/>
      <c r="I129" s="395"/>
      <c r="J129" s="299">
        <f>J136</f>
        <v>24000</v>
      </c>
      <c r="K129" s="110" t="s">
        <v>8</v>
      </c>
    </row>
    <row r="130" spans="1:11" ht="16.8" customHeight="1" thickTop="1">
      <c r="A130" s="348" t="s">
        <v>9</v>
      </c>
      <c r="B130" s="350" t="s">
        <v>10</v>
      </c>
      <c r="C130" s="350" t="s">
        <v>880</v>
      </c>
      <c r="D130" s="350" t="s">
        <v>12</v>
      </c>
      <c r="E130" s="350" t="s">
        <v>881</v>
      </c>
      <c r="F130" s="350" t="s">
        <v>882</v>
      </c>
      <c r="G130" s="11" t="s">
        <v>15</v>
      </c>
      <c r="H130" s="351" t="s">
        <v>2036</v>
      </c>
      <c r="I130" s="352"/>
      <c r="J130" s="353"/>
      <c r="K130" s="354" t="s">
        <v>17</v>
      </c>
    </row>
    <row r="131" spans="1:11" ht="16.8" thickBot="1">
      <c r="A131" s="348"/>
      <c r="B131" s="350"/>
      <c r="C131" s="350"/>
      <c r="D131" s="350"/>
      <c r="E131" s="350"/>
      <c r="F131" s="365"/>
      <c r="G131" s="12" t="s">
        <v>18</v>
      </c>
      <c r="H131" s="111" t="s">
        <v>19</v>
      </c>
      <c r="I131" s="111" t="s">
        <v>20</v>
      </c>
      <c r="J131" s="111" t="s">
        <v>21</v>
      </c>
      <c r="K131" s="355"/>
    </row>
    <row r="132" spans="1:11" ht="16.8" thickBot="1">
      <c r="A132" s="336" t="s">
        <v>895</v>
      </c>
      <c r="B132" s="321" t="s">
        <v>896</v>
      </c>
      <c r="C132" s="496" t="s">
        <v>1356</v>
      </c>
      <c r="D132" s="321" t="s">
        <v>897</v>
      </c>
      <c r="E132" s="321" t="s">
        <v>898</v>
      </c>
      <c r="F132" s="321">
        <v>225</v>
      </c>
      <c r="G132" s="112">
        <v>32718</v>
      </c>
      <c r="H132" s="343">
        <v>1</v>
      </c>
      <c r="I132" s="345">
        <v>20</v>
      </c>
      <c r="J132" s="394">
        <v>20000</v>
      </c>
      <c r="K132" s="343"/>
    </row>
    <row r="133" spans="1:11" ht="16.8" thickBot="1">
      <c r="A133" s="337"/>
      <c r="B133" s="338"/>
      <c r="C133" s="497"/>
      <c r="D133" s="338"/>
      <c r="E133" s="338"/>
      <c r="F133" s="341"/>
      <c r="G133" s="163">
        <v>28000</v>
      </c>
      <c r="H133" s="343"/>
      <c r="I133" s="345"/>
      <c r="J133" s="394"/>
      <c r="K133" s="344"/>
    </row>
    <row r="134" spans="1:11">
      <c r="A134" s="336" t="s">
        <v>899</v>
      </c>
      <c r="B134" s="321" t="s">
        <v>900</v>
      </c>
      <c r="C134" s="339" t="s">
        <v>1875</v>
      </c>
      <c r="D134" s="321" t="s">
        <v>901</v>
      </c>
      <c r="E134" s="321" t="s">
        <v>902</v>
      </c>
      <c r="F134" s="321">
        <v>111</v>
      </c>
      <c r="G134" s="112">
        <v>5555</v>
      </c>
      <c r="H134" s="321">
        <v>1</v>
      </c>
      <c r="I134" s="321">
        <v>4</v>
      </c>
      <c r="J134" s="392">
        <v>4000</v>
      </c>
      <c r="K134" s="321"/>
    </row>
    <row r="135" spans="1:11" ht="16.8" thickBot="1">
      <c r="A135" s="337"/>
      <c r="B135" s="338"/>
      <c r="C135" s="340"/>
      <c r="D135" s="338"/>
      <c r="E135" s="338"/>
      <c r="F135" s="341"/>
      <c r="G135" s="163">
        <v>4500</v>
      </c>
      <c r="H135" s="338"/>
      <c r="I135" s="338"/>
      <c r="J135" s="393"/>
      <c r="K135" s="322"/>
    </row>
    <row r="136" spans="1:11" ht="16.8" thickBot="1">
      <c r="A136" s="321" t="s">
        <v>22</v>
      </c>
      <c r="B136" s="321"/>
      <c r="C136" s="325"/>
      <c r="D136" s="321"/>
      <c r="E136" s="321"/>
      <c r="F136" s="462">
        <f>SUM(F132:F135)</f>
        <v>336</v>
      </c>
      <c r="G136" s="113">
        <f>G132+G134</f>
        <v>38273</v>
      </c>
      <c r="H136" s="328"/>
      <c r="I136" s="330"/>
      <c r="J136" s="398">
        <f>SUM(J132:J135)</f>
        <v>24000</v>
      </c>
      <c r="K136" s="321"/>
    </row>
    <row r="137" spans="1:11" ht="16.8" thickBot="1">
      <c r="A137" s="323"/>
      <c r="B137" s="324"/>
      <c r="C137" s="326"/>
      <c r="D137" s="324"/>
      <c r="E137" s="324"/>
      <c r="F137" s="469"/>
      <c r="G137" s="162">
        <f>G133+G135</f>
        <v>32500</v>
      </c>
      <c r="H137" s="329"/>
      <c r="I137" s="331"/>
      <c r="J137" s="399"/>
      <c r="K137" s="324"/>
    </row>
    <row r="138" spans="1:11" ht="16.8" thickTop="1">
      <c r="A138" s="173"/>
      <c r="B138" s="173"/>
      <c r="C138" s="173"/>
      <c r="E138" s="173"/>
      <c r="F138" s="173"/>
      <c r="G138" s="173"/>
      <c r="J138" s="173"/>
      <c r="K138" s="173"/>
    </row>
    <row r="139" spans="1:11" ht="19.95" customHeight="1">
      <c r="A139" s="183"/>
      <c r="B139" s="184" t="s">
        <v>875</v>
      </c>
      <c r="C139" s="184"/>
      <c r="D139" s="183"/>
      <c r="E139" s="183"/>
      <c r="F139" s="183"/>
      <c r="G139" s="183"/>
      <c r="H139" s="183"/>
      <c r="I139" s="183"/>
      <c r="J139" s="183"/>
      <c r="K139" s="183"/>
    </row>
    <row r="140" spans="1:11" ht="16.8" thickBot="1">
      <c r="A140" s="190" t="s">
        <v>903</v>
      </c>
      <c r="B140" s="185" t="str">
        <f>IF(A140=0,"",VLOOKUP(A140,[8]參照函數!A$1:B$65536,2,FALSE))</f>
        <v>射箭社</v>
      </c>
      <c r="C140" s="185" t="s">
        <v>877</v>
      </c>
      <c r="D140" s="186">
        <v>1</v>
      </c>
      <c r="E140" s="185" t="s">
        <v>878</v>
      </c>
      <c r="F140" s="185"/>
      <c r="G140" s="185" t="s">
        <v>879</v>
      </c>
      <c r="H140" s="295"/>
      <c r="I140" s="295"/>
      <c r="J140" s="185">
        <f>J145</f>
        <v>4000</v>
      </c>
      <c r="K140" s="183" t="s">
        <v>8</v>
      </c>
    </row>
    <row r="141" spans="1:11" ht="16.8" customHeight="1" thickTop="1">
      <c r="A141" s="348" t="s">
        <v>9</v>
      </c>
      <c r="B141" s="350" t="s">
        <v>10</v>
      </c>
      <c r="C141" s="350" t="s">
        <v>880</v>
      </c>
      <c r="D141" s="350" t="s">
        <v>12</v>
      </c>
      <c r="E141" s="350" t="s">
        <v>881</v>
      </c>
      <c r="F141" s="350" t="s">
        <v>882</v>
      </c>
      <c r="G141" s="11" t="s">
        <v>15</v>
      </c>
      <c r="H141" s="351" t="s">
        <v>2036</v>
      </c>
      <c r="I141" s="352"/>
      <c r="J141" s="353"/>
      <c r="K141" s="354" t="s">
        <v>17</v>
      </c>
    </row>
    <row r="142" spans="1:11" ht="16.8" thickBot="1">
      <c r="A142" s="348"/>
      <c r="B142" s="350"/>
      <c r="C142" s="350"/>
      <c r="D142" s="350"/>
      <c r="E142" s="350"/>
      <c r="F142" s="365"/>
      <c r="G142" s="12" t="s">
        <v>18</v>
      </c>
      <c r="H142" s="111" t="s">
        <v>19</v>
      </c>
      <c r="I142" s="111" t="s">
        <v>20</v>
      </c>
      <c r="J142" s="259" t="s">
        <v>21</v>
      </c>
      <c r="K142" s="355"/>
    </row>
    <row r="143" spans="1:11">
      <c r="A143" s="336" t="s">
        <v>904</v>
      </c>
      <c r="B143" s="321" t="s">
        <v>905</v>
      </c>
      <c r="C143" s="339" t="s">
        <v>906</v>
      </c>
      <c r="D143" s="321" t="s">
        <v>907</v>
      </c>
      <c r="E143" s="321" t="s">
        <v>908</v>
      </c>
      <c r="F143" s="321">
        <v>200</v>
      </c>
      <c r="G143" s="112">
        <v>25000</v>
      </c>
      <c r="H143" s="321">
        <v>1</v>
      </c>
      <c r="I143" s="321">
        <v>4</v>
      </c>
      <c r="J143" s="392">
        <v>4000</v>
      </c>
      <c r="K143" s="321"/>
    </row>
    <row r="144" spans="1:11" ht="16.8" thickBot="1">
      <c r="A144" s="337"/>
      <c r="B144" s="338"/>
      <c r="C144" s="340"/>
      <c r="D144" s="338"/>
      <c r="E144" s="338"/>
      <c r="F144" s="341"/>
      <c r="G144" s="163">
        <v>20630</v>
      </c>
      <c r="H144" s="338"/>
      <c r="I144" s="338"/>
      <c r="J144" s="393"/>
      <c r="K144" s="322"/>
    </row>
    <row r="145" spans="1:11" ht="16.8" thickBot="1">
      <c r="A145" s="321" t="s">
        <v>22</v>
      </c>
      <c r="B145" s="321"/>
      <c r="C145" s="325"/>
      <c r="D145" s="321"/>
      <c r="E145" s="321"/>
      <c r="F145" s="462">
        <f>SUM(F143:F144)</f>
        <v>200</v>
      </c>
      <c r="G145" s="113">
        <f>G143</f>
        <v>25000</v>
      </c>
      <c r="H145" s="328"/>
      <c r="I145" s="330"/>
      <c r="J145" s="398">
        <f>SUM(J143:J144)</f>
        <v>4000</v>
      </c>
      <c r="K145" s="321"/>
    </row>
    <row r="146" spans="1:11" ht="16.8" thickBot="1">
      <c r="A146" s="323"/>
      <c r="B146" s="324"/>
      <c r="C146" s="326"/>
      <c r="D146" s="324"/>
      <c r="E146" s="324"/>
      <c r="F146" s="469"/>
      <c r="G146" s="162">
        <f>G144</f>
        <v>20630</v>
      </c>
      <c r="H146" s="329"/>
      <c r="I146" s="331"/>
      <c r="J146" s="399"/>
      <c r="K146" s="324"/>
    </row>
    <row r="147" spans="1:11" ht="33" customHeight="1" thickTop="1">
      <c r="A147" s="191"/>
      <c r="B147" s="191"/>
      <c r="C147" s="191"/>
      <c r="D147" s="296"/>
      <c r="E147" s="191"/>
      <c r="F147" s="191"/>
      <c r="G147" s="191"/>
      <c r="H147" s="296"/>
      <c r="I147" s="296"/>
      <c r="J147" s="191"/>
      <c r="K147" s="191"/>
    </row>
    <row r="148" spans="1:11">
      <c r="A148" s="183"/>
      <c r="B148" s="184" t="s">
        <v>875</v>
      </c>
      <c r="C148" s="184"/>
      <c r="D148" s="183"/>
      <c r="E148" s="183"/>
      <c r="F148" s="183"/>
      <c r="G148" s="183"/>
      <c r="H148" s="183"/>
      <c r="I148" s="183"/>
      <c r="J148" s="183"/>
      <c r="K148" s="183"/>
    </row>
    <row r="149" spans="1:11" ht="16.8" thickBot="1">
      <c r="A149" s="190" t="s">
        <v>909</v>
      </c>
      <c r="B149" s="185" t="str">
        <f>IF(A149=0,"",VLOOKUP(A149,[8]參照函數!A$1:B$65536,2,FALSE))</f>
        <v>足球社</v>
      </c>
      <c r="C149" s="185" t="s">
        <v>877</v>
      </c>
      <c r="D149" s="186">
        <v>1</v>
      </c>
      <c r="E149" s="185" t="s">
        <v>878</v>
      </c>
      <c r="F149" s="185"/>
      <c r="G149" s="185" t="s">
        <v>879</v>
      </c>
      <c r="H149" s="295"/>
      <c r="I149" s="295"/>
      <c r="J149" s="185">
        <f>J154</f>
        <v>3000</v>
      </c>
      <c r="K149" s="183" t="s">
        <v>8</v>
      </c>
    </row>
    <row r="150" spans="1:11" ht="16.8" customHeight="1" thickTop="1">
      <c r="A150" s="348" t="s">
        <v>9</v>
      </c>
      <c r="B150" s="350" t="s">
        <v>10</v>
      </c>
      <c r="C150" s="350" t="s">
        <v>880</v>
      </c>
      <c r="D150" s="350" t="s">
        <v>12</v>
      </c>
      <c r="E150" s="350" t="s">
        <v>881</v>
      </c>
      <c r="F150" s="350" t="s">
        <v>882</v>
      </c>
      <c r="G150" s="11" t="s">
        <v>15</v>
      </c>
      <c r="H150" s="351" t="s">
        <v>2036</v>
      </c>
      <c r="I150" s="352"/>
      <c r="J150" s="353"/>
      <c r="K150" s="354" t="s">
        <v>17</v>
      </c>
    </row>
    <row r="151" spans="1:11" ht="16.8" thickBot="1">
      <c r="A151" s="348"/>
      <c r="B151" s="350"/>
      <c r="C151" s="350"/>
      <c r="D151" s="350"/>
      <c r="E151" s="350"/>
      <c r="F151" s="365"/>
      <c r="G151" s="12" t="s">
        <v>18</v>
      </c>
      <c r="H151" s="111" t="s">
        <v>19</v>
      </c>
      <c r="I151" s="111" t="s">
        <v>20</v>
      </c>
      <c r="J151" s="259" t="s">
        <v>21</v>
      </c>
      <c r="K151" s="355"/>
    </row>
    <row r="152" spans="1:11">
      <c r="A152" s="336" t="s">
        <v>1755</v>
      </c>
      <c r="B152" s="321" t="s">
        <v>1357</v>
      </c>
      <c r="C152" s="339" t="s">
        <v>1876</v>
      </c>
      <c r="D152" s="321" t="s">
        <v>1358</v>
      </c>
      <c r="E152" s="321" t="s">
        <v>1359</v>
      </c>
      <c r="F152" s="321">
        <v>60</v>
      </c>
      <c r="G152" s="112">
        <v>11900</v>
      </c>
      <c r="H152" s="321">
        <v>1</v>
      </c>
      <c r="I152" s="321">
        <v>3</v>
      </c>
      <c r="J152" s="392">
        <v>3000</v>
      </c>
      <c r="K152" s="321"/>
    </row>
    <row r="153" spans="1:11" ht="16.8" thickBot="1">
      <c r="A153" s="337"/>
      <c r="B153" s="338"/>
      <c r="C153" s="340"/>
      <c r="D153" s="338"/>
      <c r="E153" s="338"/>
      <c r="F153" s="341"/>
      <c r="G153" s="163">
        <v>11900</v>
      </c>
      <c r="H153" s="338"/>
      <c r="I153" s="338"/>
      <c r="J153" s="393"/>
      <c r="K153" s="322"/>
    </row>
    <row r="154" spans="1:11" ht="16.8" thickBot="1">
      <c r="A154" s="321" t="s">
        <v>22</v>
      </c>
      <c r="B154" s="321"/>
      <c r="C154" s="325"/>
      <c r="D154" s="321"/>
      <c r="E154" s="321"/>
      <c r="F154" s="462">
        <f>SUM(F152:F153)</f>
        <v>60</v>
      </c>
      <c r="G154" s="113">
        <f>G152</f>
        <v>11900</v>
      </c>
      <c r="H154" s="328"/>
      <c r="I154" s="330"/>
      <c r="J154" s="398">
        <f>SUM(J152:J153)</f>
        <v>3000</v>
      </c>
      <c r="K154" s="321"/>
    </row>
    <row r="155" spans="1:11" ht="16.8" thickBot="1">
      <c r="A155" s="323"/>
      <c r="B155" s="324"/>
      <c r="C155" s="326"/>
      <c r="D155" s="324"/>
      <c r="E155" s="324"/>
      <c r="F155" s="469"/>
      <c r="G155" s="162">
        <f>G153</f>
        <v>11900</v>
      </c>
      <c r="H155" s="329"/>
      <c r="I155" s="331"/>
      <c r="J155" s="399"/>
      <c r="K155" s="324"/>
    </row>
    <row r="156" spans="1:11" ht="16.8" thickTop="1">
      <c r="A156" s="173"/>
      <c r="B156" s="173"/>
      <c r="C156" s="173"/>
      <c r="E156" s="173"/>
      <c r="F156" s="173"/>
      <c r="G156" s="173"/>
      <c r="J156" s="173"/>
      <c r="K156" s="173"/>
    </row>
    <row r="157" spans="1:11">
      <c r="A157" s="183"/>
      <c r="B157" s="184" t="s">
        <v>875</v>
      </c>
      <c r="C157" s="184"/>
      <c r="D157" s="183"/>
      <c r="E157" s="183"/>
      <c r="F157" s="183"/>
      <c r="G157" s="183"/>
      <c r="H157" s="183"/>
      <c r="I157" s="183"/>
      <c r="J157" s="183"/>
      <c r="K157" s="183"/>
    </row>
    <row r="158" spans="1:11" ht="16.8" thickBot="1">
      <c r="A158" s="190" t="s">
        <v>910</v>
      </c>
      <c r="B158" s="185" t="str">
        <f>IF(A158=0,"",VLOOKUP(A158,[8]參照函數!A$1:B$65536,2,FALSE))</f>
        <v>合氣道社</v>
      </c>
      <c r="C158" s="185" t="s">
        <v>877</v>
      </c>
      <c r="D158" s="186">
        <v>1</v>
      </c>
      <c r="E158" s="185" t="s">
        <v>878</v>
      </c>
      <c r="F158" s="185"/>
      <c r="G158" s="185" t="s">
        <v>879</v>
      </c>
      <c r="H158" s="295"/>
      <c r="I158" s="295"/>
      <c r="J158" s="185">
        <f>J163</f>
        <v>1000</v>
      </c>
      <c r="K158" s="183" t="s">
        <v>8</v>
      </c>
    </row>
    <row r="159" spans="1:11" ht="17.399999999999999" customHeight="1" thickTop="1">
      <c r="A159" s="348" t="s">
        <v>9</v>
      </c>
      <c r="B159" s="350" t="s">
        <v>10</v>
      </c>
      <c r="C159" s="350" t="s">
        <v>880</v>
      </c>
      <c r="D159" s="350" t="s">
        <v>12</v>
      </c>
      <c r="E159" s="350" t="s">
        <v>881</v>
      </c>
      <c r="F159" s="350" t="s">
        <v>882</v>
      </c>
      <c r="G159" s="11" t="s">
        <v>15</v>
      </c>
      <c r="H159" s="351" t="s">
        <v>2036</v>
      </c>
      <c r="I159" s="352"/>
      <c r="J159" s="353"/>
      <c r="K159" s="354" t="s">
        <v>17</v>
      </c>
    </row>
    <row r="160" spans="1:11" ht="16.8" thickBot="1">
      <c r="A160" s="348"/>
      <c r="B160" s="350"/>
      <c r="C160" s="350"/>
      <c r="D160" s="350"/>
      <c r="E160" s="350"/>
      <c r="F160" s="365"/>
      <c r="G160" s="12" t="s">
        <v>18</v>
      </c>
      <c r="H160" s="111" t="s">
        <v>19</v>
      </c>
      <c r="I160" s="111" t="s">
        <v>20</v>
      </c>
      <c r="J160" s="259" t="s">
        <v>21</v>
      </c>
      <c r="K160" s="355"/>
    </row>
    <row r="161" spans="1:11">
      <c r="A161" s="336" t="s">
        <v>911</v>
      </c>
      <c r="B161" s="321" t="s">
        <v>912</v>
      </c>
      <c r="C161" s="339" t="s">
        <v>913</v>
      </c>
      <c r="D161" s="321" t="s">
        <v>914</v>
      </c>
      <c r="E161" s="321" t="s">
        <v>915</v>
      </c>
      <c r="F161" s="321">
        <v>60</v>
      </c>
      <c r="G161" s="112">
        <v>4085</v>
      </c>
      <c r="H161" s="321">
        <v>1</v>
      </c>
      <c r="I161" s="321">
        <v>1</v>
      </c>
      <c r="J161" s="392">
        <v>1000</v>
      </c>
      <c r="K161" s="321"/>
    </row>
    <row r="162" spans="1:11" ht="16.8" thickBot="1">
      <c r="A162" s="337"/>
      <c r="B162" s="338"/>
      <c r="C162" s="340"/>
      <c r="D162" s="338"/>
      <c r="E162" s="338"/>
      <c r="F162" s="341"/>
      <c r="G162" s="163">
        <v>4000</v>
      </c>
      <c r="H162" s="338"/>
      <c r="I162" s="338"/>
      <c r="J162" s="393"/>
      <c r="K162" s="322"/>
    </row>
    <row r="163" spans="1:11" ht="16.8" thickBot="1">
      <c r="A163" s="321" t="s">
        <v>22</v>
      </c>
      <c r="B163" s="321"/>
      <c r="C163" s="325"/>
      <c r="D163" s="321"/>
      <c r="E163" s="321"/>
      <c r="F163" s="462">
        <f>SUM(F161:F162)</f>
        <v>60</v>
      </c>
      <c r="G163" s="113">
        <f>G161</f>
        <v>4085</v>
      </c>
      <c r="H163" s="328"/>
      <c r="I163" s="330"/>
      <c r="J163" s="398">
        <f>SUM(J161:J162)</f>
        <v>1000</v>
      </c>
      <c r="K163" s="321"/>
    </row>
    <row r="164" spans="1:11" ht="16.8" thickBot="1">
      <c r="A164" s="323"/>
      <c r="B164" s="324"/>
      <c r="C164" s="326"/>
      <c r="D164" s="324"/>
      <c r="E164" s="324"/>
      <c r="F164" s="469"/>
      <c r="G164" s="162">
        <f>G162</f>
        <v>4000</v>
      </c>
      <c r="H164" s="329"/>
      <c r="I164" s="331"/>
      <c r="J164" s="399"/>
      <c r="K164" s="324"/>
    </row>
    <row r="165" spans="1:11" ht="16.8" thickTop="1"/>
  </sheetData>
  <mergeCells count="561">
    <mergeCell ref="K8:K9"/>
    <mergeCell ref="A10:K10"/>
    <mergeCell ref="K38:K39"/>
    <mergeCell ref="A1:C1"/>
    <mergeCell ref="H2:I2"/>
    <mergeCell ref="G3:I3"/>
    <mergeCell ref="A6:A7"/>
    <mergeCell ref="B6:B7"/>
    <mergeCell ref="C6:C7"/>
    <mergeCell ref="D6:D7"/>
    <mergeCell ref="E6:E7"/>
    <mergeCell ref="F6:F7"/>
    <mergeCell ref="K4:K5"/>
    <mergeCell ref="A4:A5"/>
    <mergeCell ref="B4:B5"/>
    <mergeCell ref="C4:C5"/>
    <mergeCell ref="D4:D5"/>
    <mergeCell ref="E4:E5"/>
    <mergeCell ref="F4:F5"/>
    <mergeCell ref="K6:K7"/>
    <mergeCell ref="H4:J4"/>
    <mergeCell ref="H6:H7"/>
    <mergeCell ref="I6:I7"/>
    <mergeCell ref="J6:J7"/>
    <mergeCell ref="G11:I11"/>
    <mergeCell ref="A12:A13"/>
    <mergeCell ref="B12:B13"/>
    <mergeCell ref="C12:C13"/>
    <mergeCell ref="D12:D13"/>
    <mergeCell ref="E12:E13"/>
    <mergeCell ref="F12:F13"/>
    <mergeCell ref="H12:J12"/>
    <mergeCell ref="A8:A9"/>
    <mergeCell ref="B8:B9"/>
    <mergeCell ref="C8:C9"/>
    <mergeCell ref="D8:D9"/>
    <mergeCell ref="E8:E9"/>
    <mergeCell ref="F8:F9"/>
    <mergeCell ref="H8:H9"/>
    <mergeCell ref="I8:I9"/>
    <mergeCell ref="J8:J9"/>
    <mergeCell ref="K14:K15"/>
    <mergeCell ref="K12:K13"/>
    <mergeCell ref="H14:H15"/>
    <mergeCell ref="I14:I15"/>
    <mergeCell ref="J14:J15"/>
    <mergeCell ref="A14:A15"/>
    <mergeCell ref="B14:B15"/>
    <mergeCell ref="C14:C15"/>
    <mergeCell ref="D14:D15"/>
    <mergeCell ref="E14:E15"/>
    <mergeCell ref="F14:F15"/>
    <mergeCell ref="K16:K17"/>
    <mergeCell ref="G19:I19"/>
    <mergeCell ref="A20:A21"/>
    <mergeCell ref="B20:B21"/>
    <mergeCell ref="C20:C21"/>
    <mergeCell ref="D20:D21"/>
    <mergeCell ref="E20:E21"/>
    <mergeCell ref="F20:F21"/>
    <mergeCell ref="H20:J20"/>
    <mergeCell ref="K20:K21"/>
    <mergeCell ref="A16:A17"/>
    <mergeCell ref="B16:B17"/>
    <mergeCell ref="C16:C17"/>
    <mergeCell ref="D16:D17"/>
    <mergeCell ref="E16:E17"/>
    <mergeCell ref="F16:F17"/>
    <mergeCell ref="H16:H17"/>
    <mergeCell ref="I16:I17"/>
    <mergeCell ref="J16:J17"/>
    <mergeCell ref="H22:H23"/>
    <mergeCell ref="I22:I23"/>
    <mergeCell ref="J22:J23"/>
    <mergeCell ref="K22:K23"/>
    <mergeCell ref="A22:A23"/>
    <mergeCell ref="B22:B23"/>
    <mergeCell ref="D22:D23"/>
    <mergeCell ref="C22:C23"/>
    <mergeCell ref="E22:E23"/>
    <mergeCell ref="F22:F23"/>
    <mergeCell ref="K68:K69"/>
    <mergeCell ref="K66:K67"/>
    <mergeCell ref="K64:K65"/>
    <mergeCell ref="A66:A67"/>
    <mergeCell ref="B66:B67"/>
    <mergeCell ref="C66:C67"/>
    <mergeCell ref="D66:D67"/>
    <mergeCell ref="E66:E67"/>
    <mergeCell ref="F66:F67"/>
    <mergeCell ref="H66:H67"/>
    <mergeCell ref="I66:I67"/>
    <mergeCell ref="J66:J67"/>
    <mergeCell ref="A64:A65"/>
    <mergeCell ref="B64:B65"/>
    <mergeCell ref="C64:C65"/>
    <mergeCell ref="D64:D65"/>
    <mergeCell ref="E64:E65"/>
    <mergeCell ref="F64:F65"/>
    <mergeCell ref="K30:K31"/>
    <mergeCell ref="A32:A33"/>
    <mergeCell ref="B32:B33"/>
    <mergeCell ref="J32:J33"/>
    <mergeCell ref="K32:K33"/>
    <mergeCell ref="J53:J54"/>
    <mergeCell ref="I38:I39"/>
    <mergeCell ref="J38:J39"/>
    <mergeCell ref="K36:K37"/>
    <mergeCell ref="K34:K35"/>
    <mergeCell ref="G42:I42"/>
    <mergeCell ref="A43:A44"/>
    <mergeCell ref="C32:C33"/>
    <mergeCell ref="D32:D33"/>
    <mergeCell ref="E32:E33"/>
    <mergeCell ref="F32:F33"/>
    <mergeCell ref="H32:H33"/>
    <mergeCell ref="I32:I33"/>
    <mergeCell ref="A34:A35"/>
    <mergeCell ref="B34:B35"/>
    <mergeCell ref="C34:C35"/>
    <mergeCell ref="D34:D35"/>
    <mergeCell ref="E34:E35"/>
    <mergeCell ref="F34:F35"/>
    <mergeCell ref="H24:H25"/>
    <mergeCell ref="I24:I25"/>
    <mergeCell ref="J24:J25"/>
    <mergeCell ref="K24:K25"/>
    <mergeCell ref="A24:A25"/>
    <mergeCell ref="B24:B25"/>
    <mergeCell ref="C24:C25"/>
    <mergeCell ref="D24:D25"/>
    <mergeCell ref="E24:E25"/>
    <mergeCell ref="F24:F25"/>
    <mergeCell ref="A59:A60"/>
    <mergeCell ref="B59:B60"/>
    <mergeCell ref="C59:C60"/>
    <mergeCell ref="D59:D60"/>
    <mergeCell ref="E59:E60"/>
    <mergeCell ref="F59:F60"/>
    <mergeCell ref="A53:A54"/>
    <mergeCell ref="B53:B54"/>
    <mergeCell ref="C53:C54"/>
    <mergeCell ref="D53:D54"/>
    <mergeCell ref="E53:E54"/>
    <mergeCell ref="F53:F54"/>
    <mergeCell ref="A27:C27"/>
    <mergeCell ref="G29:I29"/>
    <mergeCell ref="A30:A31"/>
    <mergeCell ref="B30:B31"/>
    <mergeCell ref="C30:C31"/>
    <mergeCell ref="D30:D31"/>
    <mergeCell ref="E30:E31"/>
    <mergeCell ref="F30:F31"/>
    <mergeCell ref="H30:J30"/>
    <mergeCell ref="H34:H35"/>
    <mergeCell ref="I34:I35"/>
    <mergeCell ref="J34:J35"/>
    <mergeCell ref="J36:J37"/>
    <mergeCell ref="A38:A39"/>
    <mergeCell ref="B38:B39"/>
    <mergeCell ref="C38:C39"/>
    <mergeCell ref="D38:D39"/>
    <mergeCell ref="E38:E39"/>
    <mergeCell ref="F38:F39"/>
    <mergeCell ref="H38:H39"/>
    <mergeCell ref="A36:A37"/>
    <mergeCell ref="B36:B37"/>
    <mergeCell ref="C36:C37"/>
    <mergeCell ref="D36:D37"/>
    <mergeCell ref="E36:E37"/>
    <mergeCell ref="F36:F37"/>
    <mergeCell ref="H36:H37"/>
    <mergeCell ref="I36:I37"/>
    <mergeCell ref="K43:K44"/>
    <mergeCell ref="A45:A46"/>
    <mergeCell ref="B45:B46"/>
    <mergeCell ref="C45:C46"/>
    <mergeCell ref="D45:D46"/>
    <mergeCell ref="E45:E46"/>
    <mergeCell ref="F45:F46"/>
    <mergeCell ref="H45:H46"/>
    <mergeCell ref="I45:I46"/>
    <mergeCell ref="J45:J46"/>
    <mergeCell ref="K45:K46"/>
    <mergeCell ref="B43:B44"/>
    <mergeCell ref="C43:C44"/>
    <mergeCell ref="D43:D44"/>
    <mergeCell ref="E43:E44"/>
    <mergeCell ref="F43:F44"/>
    <mergeCell ref="H43:J43"/>
    <mergeCell ref="F51:F52"/>
    <mergeCell ref="H51:J51"/>
    <mergeCell ref="K51:K52"/>
    <mergeCell ref="A57:A58"/>
    <mergeCell ref="B57:B58"/>
    <mergeCell ref="C57:C58"/>
    <mergeCell ref="A47:A48"/>
    <mergeCell ref="B47:B48"/>
    <mergeCell ref="C47:C48"/>
    <mergeCell ref="D47:D48"/>
    <mergeCell ref="E47:E48"/>
    <mergeCell ref="F47:F48"/>
    <mergeCell ref="H47:H48"/>
    <mergeCell ref="I47:I48"/>
    <mergeCell ref="J47:J48"/>
    <mergeCell ref="D57:D58"/>
    <mergeCell ref="E57:E58"/>
    <mergeCell ref="F57:F58"/>
    <mergeCell ref="H57:H58"/>
    <mergeCell ref="I57:I58"/>
    <mergeCell ref="J57:J58"/>
    <mergeCell ref="K57:K58"/>
    <mergeCell ref="H53:H54"/>
    <mergeCell ref="I53:I54"/>
    <mergeCell ref="G63:I63"/>
    <mergeCell ref="H64:J64"/>
    <mergeCell ref="A68:A69"/>
    <mergeCell ref="B68:B69"/>
    <mergeCell ref="C68:C69"/>
    <mergeCell ref="D68:D69"/>
    <mergeCell ref="E68:E69"/>
    <mergeCell ref="F68:F69"/>
    <mergeCell ref="H68:H69"/>
    <mergeCell ref="I68:I69"/>
    <mergeCell ref="J68:J69"/>
    <mergeCell ref="G72:I72"/>
    <mergeCell ref="A73:A74"/>
    <mergeCell ref="B73:B74"/>
    <mergeCell ref="C73:C74"/>
    <mergeCell ref="D73:D74"/>
    <mergeCell ref="E73:E74"/>
    <mergeCell ref="F73:F74"/>
    <mergeCell ref="H73:J73"/>
    <mergeCell ref="K73:K74"/>
    <mergeCell ref="K77:K78"/>
    <mergeCell ref="K75:K76"/>
    <mergeCell ref="A77:A78"/>
    <mergeCell ref="B77:B78"/>
    <mergeCell ref="C77:C78"/>
    <mergeCell ref="D77:D78"/>
    <mergeCell ref="E77:E78"/>
    <mergeCell ref="F77:F78"/>
    <mergeCell ref="H77:H78"/>
    <mergeCell ref="I77:I78"/>
    <mergeCell ref="J77:J78"/>
    <mergeCell ref="A75:A76"/>
    <mergeCell ref="B75:B76"/>
    <mergeCell ref="C75:C76"/>
    <mergeCell ref="D75:D76"/>
    <mergeCell ref="E75:E76"/>
    <mergeCell ref="F75:F76"/>
    <mergeCell ref="H75:H76"/>
    <mergeCell ref="I75:I76"/>
    <mergeCell ref="J75:J76"/>
    <mergeCell ref="K53:K54"/>
    <mergeCell ref="E27:F27"/>
    <mergeCell ref="E1:F1"/>
    <mergeCell ref="H59:H60"/>
    <mergeCell ref="I59:I60"/>
    <mergeCell ref="J59:J60"/>
    <mergeCell ref="K59:K60"/>
    <mergeCell ref="A55:A56"/>
    <mergeCell ref="B55:B56"/>
    <mergeCell ref="C55:C56"/>
    <mergeCell ref="D55:D56"/>
    <mergeCell ref="E55:E56"/>
    <mergeCell ref="F55:F56"/>
    <mergeCell ref="H55:H56"/>
    <mergeCell ref="I55:I56"/>
    <mergeCell ref="J55:J56"/>
    <mergeCell ref="K55:K56"/>
    <mergeCell ref="K47:K48"/>
    <mergeCell ref="G50:I50"/>
    <mergeCell ref="A51:A52"/>
    <mergeCell ref="B51:B52"/>
    <mergeCell ref="C51:C52"/>
    <mergeCell ref="D51:D52"/>
    <mergeCell ref="E51:E52"/>
    <mergeCell ref="A80:C80"/>
    <mergeCell ref="G82:I82"/>
    <mergeCell ref="A83:A84"/>
    <mergeCell ref="B83:B84"/>
    <mergeCell ref="C83:C84"/>
    <mergeCell ref="D83:D84"/>
    <mergeCell ref="E83:E84"/>
    <mergeCell ref="F83:F84"/>
    <mergeCell ref="H83:J83"/>
    <mergeCell ref="K83:K84"/>
    <mergeCell ref="A85:A86"/>
    <mergeCell ref="B85:B86"/>
    <mergeCell ref="C85:C86"/>
    <mergeCell ref="D85:D86"/>
    <mergeCell ref="E85:E86"/>
    <mergeCell ref="F85:F86"/>
    <mergeCell ref="H85:H86"/>
    <mergeCell ref="I85:I86"/>
    <mergeCell ref="J85:J86"/>
    <mergeCell ref="K85:K86"/>
    <mergeCell ref="K94:K95"/>
    <mergeCell ref="K92:K93"/>
    <mergeCell ref="K87:K88"/>
    <mergeCell ref="A87:A88"/>
    <mergeCell ref="B87:B88"/>
    <mergeCell ref="C87:C88"/>
    <mergeCell ref="D87:D88"/>
    <mergeCell ref="E87:E88"/>
    <mergeCell ref="F87:F88"/>
    <mergeCell ref="H87:H88"/>
    <mergeCell ref="I87:I88"/>
    <mergeCell ref="J87:J88"/>
    <mergeCell ref="G91:I91"/>
    <mergeCell ref="A92:A93"/>
    <mergeCell ref="B92:B93"/>
    <mergeCell ref="C92:C93"/>
    <mergeCell ref="D92:D93"/>
    <mergeCell ref="E92:E93"/>
    <mergeCell ref="F92:F93"/>
    <mergeCell ref="H92:J92"/>
    <mergeCell ref="H94:H95"/>
    <mergeCell ref="I94:I95"/>
    <mergeCell ref="J94:J95"/>
    <mergeCell ref="A94:A95"/>
    <mergeCell ref="K96:K97"/>
    <mergeCell ref="A96:A97"/>
    <mergeCell ref="B96:B97"/>
    <mergeCell ref="C96:C97"/>
    <mergeCell ref="D96:D97"/>
    <mergeCell ref="E96:E97"/>
    <mergeCell ref="F96:F97"/>
    <mergeCell ref="H96:H97"/>
    <mergeCell ref="I96:I97"/>
    <mergeCell ref="J96:J97"/>
    <mergeCell ref="K124:K125"/>
    <mergeCell ref="A113:A114"/>
    <mergeCell ref="B113:B114"/>
    <mergeCell ref="C113:C114"/>
    <mergeCell ref="D113:D114"/>
    <mergeCell ref="E113:E114"/>
    <mergeCell ref="F113:F114"/>
    <mergeCell ref="H113:H114"/>
    <mergeCell ref="A103:A104"/>
    <mergeCell ref="B103:B104"/>
    <mergeCell ref="C103:C104"/>
    <mergeCell ref="D103:D104"/>
    <mergeCell ref="E103:E104"/>
    <mergeCell ref="F103:F104"/>
    <mergeCell ref="H103:H104"/>
    <mergeCell ref="I103:I104"/>
    <mergeCell ref="J103:J104"/>
    <mergeCell ref="K103:K104"/>
    <mergeCell ref="A105:A106"/>
    <mergeCell ref="B105:B106"/>
    <mergeCell ref="C105:C106"/>
    <mergeCell ref="D105:D106"/>
    <mergeCell ref="E105:E106"/>
    <mergeCell ref="F105:F106"/>
    <mergeCell ref="A124:A125"/>
    <mergeCell ref="B124:B125"/>
    <mergeCell ref="C124:C125"/>
    <mergeCell ref="D124:D125"/>
    <mergeCell ref="E124:E125"/>
    <mergeCell ref="F124:F125"/>
    <mergeCell ref="H124:H125"/>
    <mergeCell ref="I124:I125"/>
    <mergeCell ref="J124:J125"/>
    <mergeCell ref="J105:J106"/>
    <mergeCell ref="E101:E102"/>
    <mergeCell ref="F101:F102"/>
    <mergeCell ref="H101:J101"/>
    <mergeCell ref="K101:K102"/>
    <mergeCell ref="E108:F108"/>
    <mergeCell ref="I113:I114"/>
    <mergeCell ref="J113:J114"/>
    <mergeCell ref="K113:K114"/>
    <mergeCell ref="B94:B95"/>
    <mergeCell ref="C94:C95"/>
    <mergeCell ref="D94:D95"/>
    <mergeCell ref="E94:E95"/>
    <mergeCell ref="F94:F95"/>
    <mergeCell ref="K105:K106"/>
    <mergeCell ref="A108:C108"/>
    <mergeCell ref="G110:I110"/>
    <mergeCell ref="A111:A112"/>
    <mergeCell ref="B111:B112"/>
    <mergeCell ref="C111:C112"/>
    <mergeCell ref="D111:D112"/>
    <mergeCell ref="E111:E112"/>
    <mergeCell ref="F111:F112"/>
    <mergeCell ref="H111:J111"/>
    <mergeCell ref="K111:K112"/>
    <mergeCell ref="A98:K98"/>
    <mergeCell ref="G100:I100"/>
    <mergeCell ref="A101:A102"/>
    <mergeCell ref="B101:B102"/>
    <mergeCell ref="C101:C102"/>
    <mergeCell ref="D101:D102"/>
    <mergeCell ref="H105:H106"/>
    <mergeCell ref="I105:I106"/>
    <mergeCell ref="I115:I116"/>
    <mergeCell ref="J115:J116"/>
    <mergeCell ref="K115:K116"/>
    <mergeCell ref="A117:A118"/>
    <mergeCell ref="B117:B118"/>
    <mergeCell ref="C117:C118"/>
    <mergeCell ref="D117:D118"/>
    <mergeCell ref="E117:E118"/>
    <mergeCell ref="F117:F118"/>
    <mergeCell ref="H117:H118"/>
    <mergeCell ref="I117:I118"/>
    <mergeCell ref="J117:J118"/>
    <mergeCell ref="K117:K118"/>
    <mergeCell ref="A115:A116"/>
    <mergeCell ref="B115:B116"/>
    <mergeCell ref="C115:C116"/>
    <mergeCell ref="D115:D116"/>
    <mergeCell ref="E115:E116"/>
    <mergeCell ref="F115:F116"/>
    <mergeCell ref="H115:H116"/>
    <mergeCell ref="A119:K119"/>
    <mergeCell ref="G121:I121"/>
    <mergeCell ref="A122:A123"/>
    <mergeCell ref="B122:B123"/>
    <mergeCell ref="C122:C123"/>
    <mergeCell ref="D122:D123"/>
    <mergeCell ref="E122:E123"/>
    <mergeCell ref="F122:F123"/>
    <mergeCell ref="H122:J122"/>
    <mergeCell ref="K122:K123"/>
    <mergeCell ref="K126:K127"/>
    <mergeCell ref="G129:I129"/>
    <mergeCell ref="A130:A131"/>
    <mergeCell ref="B130:B131"/>
    <mergeCell ref="C130:C131"/>
    <mergeCell ref="D130:D131"/>
    <mergeCell ref="E130:E131"/>
    <mergeCell ref="F130:F131"/>
    <mergeCell ref="H130:J130"/>
    <mergeCell ref="K130:K131"/>
    <mergeCell ref="A126:A127"/>
    <mergeCell ref="B126:B127"/>
    <mergeCell ref="C126:C127"/>
    <mergeCell ref="D126:D127"/>
    <mergeCell ref="E126:E127"/>
    <mergeCell ref="F126:F127"/>
    <mergeCell ref="H126:H127"/>
    <mergeCell ref="I126:I127"/>
    <mergeCell ref="J126:J127"/>
    <mergeCell ref="K132:K133"/>
    <mergeCell ref="A134:A135"/>
    <mergeCell ref="B134:B135"/>
    <mergeCell ref="C134:C135"/>
    <mergeCell ref="D134:D135"/>
    <mergeCell ref="E134:E135"/>
    <mergeCell ref="F134:F135"/>
    <mergeCell ref="H134:H135"/>
    <mergeCell ref="I134:I135"/>
    <mergeCell ref="J134:J135"/>
    <mergeCell ref="K134:K135"/>
    <mergeCell ref="A132:A133"/>
    <mergeCell ref="B132:B133"/>
    <mergeCell ref="C132:C133"/>
    <mergeCell ref="D132:D133"/>
    <mergeCell ref="E132:E133"/>
    <mergeCell ref="F132:F133"/>
    <mergeCell ref="H132:H133"/>
    <mergeCell ref="I132:I133"/>
    <mergeCell ref="J132:J133"/>
    <mergeCell ref="K136:K137"/>
    <mergeCell ref="A141:A142"/>
    <mergeCell ref="B141:B142"/>
    <mergeCell ref="C141:C142"/>
    <mergeCell ref="D141:D142"/>
    <mergeCell ref="E141:E142"/>
    <mergeCell ref="F141:F142"/>
    <mergeCell ref="H141:J141"/>
    <mergeCell ref="K141:K142"/>
    <mergeCell ref="A136:A137"/>
    <mergeCell ref="B136:B137"/>
    <mergeCell ref="C136:C137"/>
    <mergeCell ref="D136:D137"/>
    <mergeCell ref="E136:E137"/>
    <mergeCell ref="F136:F137"/>
    <mergeCell ref="H136:H137"/>
    <mergeCell ref="I136:I137"/>
    <mergeCell ref="J136:J137"/>
    <mergeCell ref="K143:K144"/>
    <mergeCell ref="A145:A146"/>
    <mergeCell ref="B145:B146"/>
    <mergeCell ref="C145:C146"/>
    <mergeCell ref="D145:D146"/>
    <mergeCell ref="E145:E146"/>
    <mergeCell ref="F145:F146"/>
    <mergeCell ref="H145:H146"/>
    <mergeCell ref="I145:I146"/>
    <mergeCell ref="J145:J146"/>
    <mergeCell ref="K145:K146"/>
    <mergeCell ref="A143:A144"/>
    <mergeCell ref="B143:B144"/>
    <mergeCell ref="C143:C144"/>
    <mergeCell ref="D143:D144"/>
    <mergeCell ref="E143:E144"/>
    <mergeCell ref="F143:F144"/>
    <mergeCell ref="H143:H144"/>
    <mergeCell ref="I143:I144"/>
    <mergeCell ref="J143:J144"/>
    <mergeCell ref="A150:A151"/>
    <mergeCell ref="B150:B151"/>
    <mergeCell ref="C150:C151"/>
    <mergeCell ref="D150:D151"/>
    <mergeCell ref="E150:E151"/>
    <mergeCell ref="F150:F151"/>
    <mergeCell ref="H150:J150"/>
    <mergeCell ref="K150:K151"/>
    <mergeCell ref="A152:A153"/>
    <mergeCell ref="B152:B153"/>
    <mergeCell ref="C152:C153"/>
    <mergeCell ref="D152:D153"/>
    <mergeCell ref="E152:E153"/>
    <mergeCell ref="F152:F153"/>
    <mergeCell ref="H152:H153"/>
    <mergeCell ref="I152:I153"/>
    <mergeCell ref="J152:J153"/>
    <mergeCell ref="K152:K153"/>
    <mergeCell ref="K154:K155"/>
    <mergeCell ref="A159:A160"/>
    <mergeCell ref="B159:B160"/>
    <mergeCell ref="C159:C160"/>
    <mergeCell ref="D159:D160"/>
    <mergeCell ref="E159:E160"/>
    <mergeCell ref="F159:F160"/>
    <mergeCell ref="H159:J159"/>
    <mergeCell ref="K159:K160"/>
    <mergeCell ref="A154:A155"/>
    <mergeCell ref="B154:B155"/>
    <mergeCell ref="C154:C155"/>
    <mergeCell ref="D154:D155"/>
    <mergeCell ref="E154:E155"/>
    <mergeCell ref="F154:F155"/>
    <mergeCell ref="H154:H155"/>
    <mergeCell ref="I154:I155"/>
    <mergeCell ref="J154:J155"/>
    <mergeCell ref="K161:K162"/>
    <mergeCell ref="A163:A164"/>
    <mergeCell ref="B163:B164"/>
    <mergeCell ref="C163:C164"/>
    <mergeCell ref="D163:D164"/>
    <mergeCell ref="E163:E164"/>
    <mergeCell ref="F163:F164"/>
    <mergeCell ref="H163:H164"/>
    <mergeCell ref="I163:I164"/>
    <mergeCell ref="J163:J164"/>
    <mergeCell ref="K163:K164"/>
    <mergeCell ref="A161:A162"/>
    <mergeCell ref="B161:B162"/>
    <mergeCell ref="C161:C162"/>
    <mergeCell ref="D161:D162"/>
    <mergeCell ref="E161:E162"/>
    <mergeCell ref="F161:F162"/>
    <mergeCell ref="H161:H162"/>
    <mergeCell ref="I161:I162"/>
    <mergeCell ref="J161:J162"/>
  </mergeCells>
  <phoneticPr fontId="12" type="noConversion"/>
  <conditionalFormatting sqref="G101:G106 J103:J106">
    <cfRule type="cellIs" dxfId="1" priority="1" stopIfTrue="1" operator="lessThan">
      <formula>0</formula>
    </cfRule>
  </conditionalFormatting>
  <dataValidations count="4">
    <dataValidation type="whole" operator="lessThanOrEqual" allowBlank="1" showInputMessage="1" showErrorMessage="1" errorTitle="比大偉笨喔!" error="需不大於申請金額" sqref="J6:J7 J14:J15 J22:J23 J32:J37 J53:J58 J66:J67 J45:J46 J75:J76 J94:J95 J113:J116 J124:J125 J132:J135 J143:J144 J152:J153 J161:J162">
      <formula1>G7</formula1>
    </dataValidation>
    <dataValidation type="list" allowBlank="1" showInputMessage="1" showErrorMessage="1" sqref="D3 D11 D19 D29 D42 D63 D72 D50 D91 D110 D121 D158 D140 D149 D129">
      <formula1>"1,2,3,4,5,6"</formula1>
    </dataValidation>
    <dataValidation type="whole" operator="lessThanOrEqual" allowBlank="1" showInputMessage="1" showErrorMessage="1" errorTitle="錯誤喔!" error="需不大於社團自籌金額" sqref="G7 G23 G15 G35 G54 G56 G37 G33 G46 G58 G76 G95 G114 G153 G116 G135 G133 G144 G162">
      <formula1>G6</formula1>
    </dataValidation>
    <dataValidation type="whole" operator="lessThanOrEqual" allowBlank="1" showInputMessage="1" showErrorMessage="1" errorTitle="錯誤喔!" error="需不大於社團自籌金額" sqref="G67 G125">
      <formula1>#REF!</formula1>
    </dataValidation>
  </dataValidations>
  <pageMargins left="0.11811023622047245" right="0.11811023622047245" top="0.15748031496062992" bottom="0.15748031496062992"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Q570"/>
  <sheetViews>
    <sheetView zoomScale="85" zoomScaleNormal="85" workbookViewId="0">
      <selection activeCell="H4" sqref="H4:J4"/>
    </sheetView>
  </sheetViews>
  <sheetFormatPr defaultRowHeight="16.2"/>
  <cols>
    <col min="1" max="1" width="15.109375" style="289" customWidth="1"/>
    <col min="2" max="2" width="33.88671875" style="34" customWidth="1"/>
    <col min="3" max="3" width="14.33203125" style="34" customWidth="1"/>
    <col min="4" max="4" width="19" style="34" customWidth="1"/>
    <col min="5" max="5" width="16.77734375" style="34" customWidth="1"/>
    <col min="6" max="6" width="11.88671875" style="34" customWidth="1"/>
    <col min="7" max="7" width="14.21875" style="34" customWidth="1"/>
    <col min="8" max="8" width="11.88671875" style="34" customWidth="1"/>
    <col min="9" max="9" width="11.88671875" style="120" customWidth="1"/>
    <col min="10" max="10" width="11.88671875" style="34" customWidth="1"/>
    <col min="11" max="11" width="6.5546875" style="34" customWidth="1"/>
  </cols>
  <sheetData>
    <row r="1" spans="1:11" ht="22.2">
      <c r="A1" s="363" t="s">
        <v>487</v>
      </c>
      <c r="B1" s="364"/>
      <c r="C1" s="364"/>
      <c r="D1" s="45" t="s">
        <v>163</v>
      </c>
      <c r="E1" s="46"/>
      <c r="F1" s="47" t="s">
        <v>1</v>
      </c>
      <c r="G1" s="48"/>
      <c r="H1" s="48"/>
      <c r="I1" s="126"/>
      <c r="J1" s="48"/>
      <c r="K1" s="48"/>
    </row>
    <row r="2" spans="1:11">
      <c r="A2" s="107"/>
      <c r="B2" s="8" t="s">
        <v>288</v>
      </c>
      <c r="C2" s="8"/>
      <c r="D2" s="7"/>
      <c r="E2" s="7"/>
      <c r="F2" s="7"/>
      <c r="G2" s="7"/>
      <c r="H2" s="302"/>
      <c r="I2" s="701"/>
      <c r="J2" s="702"/>
      <c r="K2" s="7"/>
    </row>
    <row r="3" spans="1:11" ht="16.8" thickBot="1">
      <c r="A3" s="109" t="s">
        <v>303</v>
      </c>
      <c r="B3" s="32" t="s">
        <v>161</v>
      </c>
      <c r="C3" s="32" t="s">
        <v>254</v>
      </c>
      <c r="D3" s="24">
        <v>3</v>
      </c>
      <c r="E3" s="38" t="s">
        <v>255</v>
      </c>
      <c r="F3" s="38"/>
      <c r="G3" s="395" t="s">
        <v>256</v>
      </c>
      <c r="H3" s="457"/>
      <c r="I3" s="457"/>
      <c r="J3" s="245">
        <f>J12</f>
        <v>5000</v>
      </c>
      <c r="K3" s="10" t="s">
        <v>8</v>
      </c>
    </row>
    <row r="4" spans="1:11" ht="16.8" customHeight="1" thickTop="1">
      <c r="A4" s="604" t="s">
        <v>9</v>
      </c>
      <c r="B4" s="350" t="s">
        <v>10</v>
      </c>
      <c r="C4" s="350" t="s">
        <v>257</v>
      </c>
      <c r="D4" s="350" t="s">
        <v>12</v>
      </c>
      <c r="E4" s="350" t="s">
        <v>292</v>
      </c>
      <c r="F4" s="350" t="s">
        <v>293</v>
      </c>
      <c r="G4" s="17" t="s">
        <v>15</v>
      </c>
      <c r="H4" s="351" t="s">
        <v>2036</v>
      </c>
      <c r="I4" s="352"/>
      <c r="J4" s="353"/>
      <c r="K4" s="458" t="s">
        <v>17</v>
      </c>
    </row>
    <row r="5" spans="1:11" ht="16.8" thickBot="1">
      <c r="A5" s="700"/>
      <c r="B5" s="338"/>
      <c r="C5" s="338"/>
      <c r="D5" s="338"/>
      <c r="E5" s="338"/>
      <c r="F5" s="365"/>
      <c r="G5" s="18" t="s">
        <v>18</v>
      </c>
      <c r="H5" s="19" t="s">
        <v>19</v>
      </c>
      <c r="I5" s="115" t="s">
        <v>20</v>
      </c>
      <c r="J5" s="20" t="s">
        <v>21</v>
      </c>
      <c r="K5" s="459"/>
    </row>
    <row r="6" spans="1:11">
      <c r="A6" s="412" t="s">
        <v>808</v>
      </c>
      <c r="B6" s="321" t="s">
        <v>1879</v>
      </c>
      <c r="C6" s="460" t="s">
        <v>1882</v>
      </c>
      <c r="D6" s="321" t="s">
        <v>809</v>
      </c>
      <c r="E6" s="432" t="s">
        <v>235</v>
      </c>
      <c r="F6" s="321">
        <v>30</v>
      </c>
      <c r="G6" s="112">
        <v>5000</v>
      </c>
      <c r="H6" s="321">
        <v>7</v>
      </c>
      <c r="I6" s="321">
        <v>2</v>
      </c>
      <c r="J6" s="437">
        <v>2000</v>
      </c>
      <c r="K6" s="450"/>
    </row>
    <row r="7" spans="1:11" ht="16.8" thickBot="1">
      <c r="A7" s="413"/>
      <c r="B7" s="338"/>
      <c r="C7" s="461"/>
      <c r="D7" s="338"/>
      <c r="E7" s="433"/>
      <c r="F7" s="341"/>
      <c r="G7" s="123">
        <v>5000</v>
      </c>
      <c r="H7" s="338"/>
      <c r="I7" s="338"/>
      <c r="J7" s="393"/>
      <c r="K7" s="439"/>
    </row>
    <row r="8" spans="1:11">
      <c r="A8" s="455" t="s">
        <v>810</v>
      </c>
      <c r="B8" s="321" t="s">
        <v>811</v>
      </c>
      <c r="C8" s="339" t="s">
        <v>812</v>
      </c>
      <c r="D8" s="321" t="s">
        <v>813</v>
      </c>
      <c r="E8" s="432" t="s">
        <v>235</v>
      </c>
      <c r="F8" s="321">
        <v>30</v>
      </c>
      <c r="G8" s="112">
        <v>2728</v>
      </c>
      <c r="H8" s="436">
        <v>3</v>
      </c>
      <c r="I8" s="321">
        <v>1</v>
      </c>
      <c r="J8" s="437">
        <v>1000</v>
      </c>
      <c r="K8" s="434"/>
    </row>
    <row r="9" spans="1:11" ht="16.8" thickBot="1">
      <c r="A9" s="456"/>
      <c r="B9" s="338"/>
      <c r="C9" s="340"/>
      <c r="D9" s="338"/>
      <c r="E9" s="433"/>
      <c r="F9" s="341"/>
      <c r="G9" s="124">
        <v>2000</v>
      </c>
      <c r="H9" s="436"/>
      <c r="I9" s="338"/>
      <c r="J9" s="393"/>
      <c r="K9" s="435"/>
    </row>
    <row r="10" spans="1:11">
      <c r="A10" s="412" t="s">
        <v>814</v>
      </c>
      <c r="B10" s="321" t="s">
        <v>1880</v>
      </c>
      <c r="C10" s="339" t="s">
        <v>1881</v>
      </c>
      <c r="D10" s="321" t="s">
        <v>815</v>
      </c>
      <c r="E10" s="321" t="s">
        <v>249</v>
      </c>
      <c r="F10" s="321">
        <v>80</v>
      </c>
      <c r="G10" s="127">
        <v>6000</v>
      </c>
      <c r="H10" s="321">
        <v>5</v>
      </c>
      <c r="I10" s="321">
        <v>2</v>
      </c>
      <c r="J10" s="437">
        <v>2000</v>
      </c>
      <c r="K10" s="438"/>
    </row>
    <row r="11" spans="1:11" ht="16.8" thickBot="1">
      <c r="A11" s="413"/>
      <c r="B11" s="338"/>
      <c r="C11" s="340"/>
      <c r="D11" s="338"/>
      <c r="E11" s="338"/>
      <c r="F11" s="341"/>
      <c r="G11" s="123">
        <v>5000</v>
      </c>
      <c r="H11" s="338"/>
      <c r="I11" s="338"/>
      <c r="J11" s="393"/>
      <c r="K11" s="439"/>
    </row>
    <row r="12" spans="1:11" ht="16.8" thickBot="1">
      <c r="A12" s="321" t="s">
        <v>22</v>
      </c>
      <c r="B12" s="360"/>
      <c r="C12" s="384"/>
      <c r="D12" s="360"/>
      <c r="E12" s="452"/>
      <c r="F12" s="321">
        <f>SUM(F6:F11)</f>
        <v>140</v>
      </c>
      <c r="G12" s="58">
        <f>G6+G8+G10</f>
        <v>13728</v>
      </c>
      <c r="H12" s="446"/>
      <c r="I12" s="615"/>
      <c r="J12" s="398">
        <f>SUM(J6:J11)</f>
        <v>5000</v>
      </c>
      <c r="K12" s="450"/>
    </row>
    <row r="13" spans="1:11" ht="16.8" thickBot="1">
      <c r="A13" s="324"/>
      <c r="B13" s="383"/>
      <c r="C13" s="383"/>
      <c r="D13" s="383"/>
      <c r="E13" s="453"/>
      <c r="F13" s="327"/>
      <c r="G13" s="37">
        <f>G7+G9+G11</f>
        <v>12000</v>
      </c>
      <c r="H13" s="447"/>
      <c r="I13" s="616"/>
      <c r="J13" s="399"/>
      <c r="K13" s="451"/>
    </row>
    <row r="14" spans="1:11" ht="16.8" thickTop="1">
      <c r="A14" s="290"/>
      <c r="B14" s="16"/>
      <c r="C14" s="16"/>
      <c r="D14" s="16"/>
      <c r="E14" s="16"/>
      <c r="F14" s="16"/>
      <c r="G14" s="16"/>
      <c r="H14" s="16"/>
      <c r="I14" s="94"/>
      <c r="J14" s="16"/>
      <c r="K14" s="16"/>
    </row>
    <row r="15" spans="1:11" ht="16.8" thickBot="1">
      <c r="A15" s="109" t="s">
        <v>290</v>
      </c>
      <c r="B15" s="32" t="s">
        <v>165</v>
      </c>
      <c r="C15" s="32" t="s">
        <v>254</v>
      </c>
      <c r="D15" s="84">
        <v>2</v>
      </c>
      <c r="E15" s="38" t="s">
        <v>255</v>
      </c>
      <c r="F15" s="38"/>
      <c r="G15" s="395" t="s">
        <v>256</v>
      </c>
      <c r="H15" s="457"/>
      <c r="I15" s="457"/>
      <c r="J15" s="245">
        <f>J22</f>
        <v>4000</v>
      </c>
      <c r="K15" s="10" t="s">
        <v>8</v>
      </c>
    </row>
    <row r="16" spans="1:11" ht="16.8" customHeight="1" thickTop="1">
      <c r="A16" s="321" t="s">
        <v>9</v>
      </c>
      <c r="B16" s="350" t="s">
        <v>10</v>
      </c>
      <c r="C16" s="350" t="s">
        <v>257</v>
      </c>
      <c r="D16" s="350" t="s">
        <v>12</v>
      </c>
      <c r="E16" s="350" t="s">
        <v>292</v>
      </c>
      <c r="F16" s="350" t="s">
        <v>293</v>
      </c>
      <c r="G16" s="17" t="s">
        <v>15</v>
      </c>
      <c r="H16" s="351" t="s">
        <v>2036</v>
      </c>
      <c r="I16" s="352"/>
      <c r="J16" s="353"/>
      <c r="K16" s="458" t="s">
        <v>17</v>
      </c>
    </row>
    <row r="17" spans="1:11" ht="16.8" thickBot="1">
      <c r="A17" s="338"/>
      <c r="B17" s="338"/>
      <c r="C17" s="338"/>
      <c r="D17" s="338"/>
      <c r="E17" s="338"/>
      <c r="F17" s="365"/>
      <c r="G17" s="18" t="s">
        <v>18</v>
      </c>
      <c r="H17" s="19" t="s">
        <v>19</v>
      </c>
      <c r="I17" s="115" t="s">
        <v>20</v>
      </c>
      <c r="J17" s="20" t="s">
        <v>21</v>
      </c>
      <c r="K17" s="459"/>
    </row>
    <row r="18" spans="1:11">
      <c r="A18" s="698" t="s">
        <v>304</v>
      </c>
      <c r="B18" s="596" t="s">
        <v>1887</v>
      </c>
      <c r="C18" s="596" t="s">
        <v>1883</v>
      </c>
      <c r="D18" s="596" t="s">
        <v>295</v>
      </c>
      <c r="E18" s="596" t="s">
        <v>816</v>
      </c>
      <c r="F18" s="596">
        <f>50*11</f>
        <v>550</v>
      </c>
      <c r="G18" s="129">
        <v>7820</v>
      </c>
      <c r="H18" s="321">
        <v>7</v>
      </c>
      <c r="I18" s="665">
        <v>3</v>
      </c>
      <c r="J18" s="437">
        <v>3000</v>
      </c>
      <c r="K18" s="450"/>
    </row>
    <row r="19" spans="1:11" ht="16.8" thickBot="1">
      <c r="A19" s="699"/>
      <c r="B19" s="597"/>
      <c r="C19" s="598"/>
      <c r="D19" s="597"/>
      <c r="E19" s="597"/>
      <c r="F19" s="597"/>
      <c r="G19" s="136">
        <v>6000</v>
      </c>
      <c r="H19" s="338"/>
      <c r="I19" s="429"/>
      <c r="J19" s="393"/>
      <c r="K19" s="439"/>
    </row>
    <row r="20" spans="1:11">
      <c r="A20" s="698" t="s">
        <v>817</v>
      </c>
      <c r="B20" s="596" t="s">
        <v>1886</v>
      </c>
      <c r="C20" s="596" t="s">
        <v>1884</v>
      </c>
      <c r="D20" s="599" t="s">
        <v>818</v>
      </c>
      <c r="E20" s="596" t="s">
        <v>816</v>
      </c>
      <c r="F20" s="596">
        <v>40</v>
      </c>
      <c r="G20" s="129">
        <v>4980</v>
      </c>
      <c r="H20" s="436">
        <v>7</v>
      </c>
      <c r="I20" s="665">
        <v>1</v>
      </c>
      <c r="J20" s="437">
        <v>1000</v>
      </c>
      <c r="K20" s="434"/>
    </row>
    <row r="21" spans="1:11" ht="16.8" thickBot="1">
      <c r="A21" s="699"/>
      <c r="B21" s="597"/>
      <c r="C21" s="598"/>
      <c r="D21" s="600"/>
      <c r="E21" s="597"/>
      <c r="F21" s="597"/>
      <c r="G21" s="137">
        <v>3000</v>
      </c>
      <c r="H21" s="436"/>
      <c r="I21" s="429"/>
      <c r="J21" s="393"/>
      <c r="K21" s="435"/>
    </row>
    <row r="22" spans="1:11" ht="16.8" thickBot="1">
      <c r="A22" s="321" t="s">
        <v>22</v>
      </c>
      <c r="B22" s="360"/>
      <c r="C22" s="384"/>
      <c r="D22" s="360"/>
      <c r="E22" s="452"/>
      <c r="F22" s="321">
        <f>SUM(F18:F21)</f>
        <v>590</v>
      </c>
      <c r="G22" s="58">
        <f>G18+G20</f>
        <v>12800</v>
      </c>
      <c r="H22" s="446"/>
      <c r="I22" s="697"/>
      <c r="J22" s="398">
        <f>SUM(J18:J21)</f>
        <v>4000</v>
      </c>
      <c r="K22" s="450" t="s">
        <v>305</v>
      </c>
    </row>
    <row r="23" spans="1:11" ht="16.8" thickBot="1">
      <c r="A23" s="324"/>
      <c r="B23" s="383"/>
      <c r="C23" s="383"/>
      <c r="D23" s="383"/>
      <c r="E23" s="453"/>
      <c r="F23" s="327"/>
      <c r="G23" s="37">
        <f>G19+G21</f>
        <v>9000</v>
      </c>
      <c r="H23" s="447"/>
      <c r="I23" s="616"/>
      <c r="J23" s="399"/>
      <c r="K23" s="451"/>
    </row>
    <row r="24" spans="1:11" ht="16.8" thickTop="1">
      <c r="A24" s="291"/>
      <c r="B24" s="60"/>
      <c r="C24" s="60"/>
      <c r="D24" s="60"/>
      <c r="E24" s="60"/>
      <c r="F24" s="85"/>
      <c r="G24" s="61"/>
      <c r="H24" s="62"/>
      <c r="I24" s="65"/>
      <c r="J24" s="61"/>
      <c r="K24" s="63"/>
    </row>
    <row r="25" spans="1:11" ht="16.8" thickBot="1">
      <c r="A25" s="109" t="s">
        <v>306</v>
      </c>
      <c r="B25" s="32" t="s">
        <v>167</v>
      </c>
      <c r="C25" s="32" t="s">
        <v>254</v>
      </c>
      <c r="D25" s="24">
        <v>1</v>
      </c>
      <c r="E25" s="38" t="s">
        <v>255</v>
      </c>
      <c r="F25" s="38"/>
      <c r="G25" s="395" t="s">
        <v>256</v>
      </c>
      <c r="H25" s="457"/>
      <c r="I25" s="457"/>
      <c r="J25" s="245">
        <f>J30</f>
        <v>5000</v>
      </c>
      <c r="K25" s="10" t="s">
        <v>8</v>
      </c>
    </row>
    <row r="26" spans="1:11" ht="16.8" customHeight="1" thickTop="1">
      <c r="A26" s="321" t="s">
        <v>9</v>
      </c>
      <c r="B26" s="350" t="s">
        <v>10</v>
      </c>
      <c r="C26" s="350" t="s">
        <v>257</v>
      </c>
      <c r="D26" s="350" t="s">
        <v>12</v>
      </c>
      <c r="E26" s="350" t="s">
        <v>292</v>
      </c>
      <c r="F26" s="350" t="s">
        <v>293</v>
      </c>
      <c r="G26" s="17" t="s">
        <v>15</v>
      </c>
      <c r="H26" s="351" t="s">
        <v>2036</v>
      </c>
      <c r="I26" s="352"/>
      <c r="J26" s="353"/>
      <c r="K26" s="458" t="s">
        <v>17</v>
      </c>
    </row>
    <row r="27" spans="1:11" ht="16.8" thickBot="1">
      <c r="A27" s="338"/>
      <c r="B27" s="338"/>
      <c r="C27" s="338"/>
      <c r="D27" s="338"/>
      <c r="E27" s="338"/>
      <c r="F27" s="365"/>
      <c r="G27" s="18" t="s">
        <v>18</v>
      </c>
      <c r="H27" s="19" t="s">
        <v>19</v>
      </c>
      <c r="I27" s="115" t="s">
        <v>20</v>
      </c>
      <c r="J27" s="20" t="s">
        <v>21</v>
      </c>
      <c r="K27" s="459"/>
    </row>
    <row r="28" spans="1:11">
      <c r="A28" s="407" t="s">
        <v>819</v>
      </c>
      <c r="B28" s="407" t="s">
        <v>1888</v>
      </c>
      <c r="C28" s="405" t="s">
        <v>1885</v>
      </c>
      <c r="D28" s="407" t="s">
        <v>820</v>
      </c>
      <c r="E28" s="407" t="s">
        <v>260</v>
      </c>
      <c r="F28" s="407">
        <v>600</v>
      </c>
      <c r="G28" s="145">
        <v>62500</v>
      </c>
      <c r="H28" s="321">
        <v>7</v>
      </c>
      <c r="I28" s="321">
        <v>5</v>
      </c>
      <c r="J28" s="437">
        <v>5000</v>
      </c>
      <c r="K28" s="450"/>
    </row>
    <row r="29" spans="1:11" ht="16.8" thickBot="1">
      <c r="A29" s="418"/>
      <c r="B29" s="418"/>
      <c r="C29" s="406"/>
      <c r="D29" s="418"/>
      <c r="E29" s="418"/>
      <c r="F29" s="408"/>
      <c r="G29" s="144">
        <v>5000</v>
      </c>
      <c r="H29" s="338"/>
      <c r="I29" s="338"/>
      <c r="J29" s="393"/>
      <c r="K29" s="439"/>
    </row>
    <row r="30" spans="1:11" ht="16.8" thickBot="1">
      <c r="A30" s="321" t="s">
        <v>22</v>
      </c>
      <c r="B30" s="360"/>
      <c r="C30" s="384"/>
      <c r="D30" s="360"/>
      <c r="E30" s="452"/>
      <c r="F30" s="321">
        <f>SUM(F28:F29)</f>
        <v>600</v>
      </c>
      <c r="G30" s="58">
        <f>G28</f>
        <v>62500</v>
      </c>
      <c r="H30" s="446"/>
      <c r="I30" s="615"/>
      <c r="J30" s="398">
        <f>SUM(J28:J29)</f>
        <v>5000</v>
      </c>
      <c r="K30" s="450"/>
    </row>
    <row r="31" spans="1:11" ht="16.8" thickBot="1">
      <c r="A31" s="324"/>
      <c r="B31" s="383"/>
      <c r="C31" s="383"/>
      <c r="D31" s="383"/>
      <c r="E31" s="453"/>
      <c r="F31" s="327"/>
      <c r="G31" s="37">
        <f>G29</f>
        <v>5000</v>
      </c>
      <c r="H31" s="447"/>
      <c r="I31" s="616"/>
      <c r="J31" s="399"/>
      <c r="K31" s="451"/>
    </row>
    <row r="32" spans="1:11" ht="19.8" customHeight="1" thickTop="1">
      <c r="A32" s="290"/>
      <c r="B32" s="16"/>
      <c r="C32" s="16"/>
      <c r="D32" s="16"/>
      <c r="E32" s="16"/>
      <c r="F32" s="16"/>
      <c r="G32" s="16"/>
      <c r="H32" s="16"/>
      <c r="I32" s="94"/>
      <c r="J32" s="16"/>
      <c r="K32" s="16"/>
    </row>
    <row r="33" spans="1:11" ht="16.8" thickBot="1">
      <c r="A33" s="109" t="s">
        <v>307</v>
      </c>
      <c r="B33" s="32" t="s">
        <v>169</v>
      </c>
      <c r="C33" s="32" t="s">
        <v>254</v>
      </c>
      <c r="D33" s="24">
        <v>2</v>
      </c>
      <c r="E33" s="38" t="s">
        <v>255</v>
      </c>
      <c r="F33" s="38"/>
      <c r="G33" s="395" t="s">
        <v>256</v>
      </c>
      <c r="H33" s="457"/>
      <c r="I33" s="457"/>
      <c r="J33" s="245">
        <f>J40</f>
        <v>4000</v>
      </c>
      <c r="K33" s="10" t="s">
        <v>8</v>
      </c>
    </row>
    <row r="34" spans="1:11" ht="16.8" customHeight="1" thickTop="1">
      <c r="A34" s="321" t="s">
        <v>9</v>
      </c>
      <c r="B34" s="350" t="s">
        <v>10</v>
      </c>
      <c r="C34" s="350" t="s">
        <v>257</v>
      </c>
      <c r="D34" s="350" t="s">
        <v>12</v>
      </c>
      <c r="E34" s="350" t="s">
        <v>292</v>
      </c>
      <c r="F34" s="350" t="s">
        <v>293</v>
      </c>
      <c r="G34" s="17" t="s">
        <v>15</v>
      </c>
      <c r="H34" s="351" t="s">
        <v>2036</v>
      </c>
      <c r="I34" s="352"/>
      <c r="J34" s="353"/>
      <c r="K34" s="458" t="s">
        <v>17</v>
      </c>
    </row>
    <row r="35" spans="1:11" ht="16.8" thickBot="1">
      <c r="A35" s="338"/>
      <c r="B35" s="338"/>
      <c r="C35" s="338"/>
      <c r="D35" s="338"/>
      <c r="E35" s="338"/>
      <c r="F35" s="365"/>
      <c r="G35" s="18" t="s">
        <v>18</v>
      </c>
      <c r="H35" s="19" t="s">
        <v>19</v>
      </c>
      <c r="I35" s="115" t="s">
        <v>20</v>
      </c>
      <c r="J35" s="20" t="s">
        <v>21</v>
      </c>
      <c r="K35" s="459"/>
    </row>
    <row r="36" spans="1:11">
      <c r="A36" s="412" t="s">
        <v>821</v>
      </c>
      <c r="B36" s="321" t="s">
        <v>1889</v>
      </c>
      <c r="C36" s="460" t="s">
        <v>822</v>
      </c>
      <c r="D36" s="321" t="s">
        <v>823</v>
      </c>
      <c r="E36" s="432" t="s">
        <v>248</v>
      </c>
      <c r="F36" s="321">
        <v>30</v>
      </c>
      <c r="G36" s="112">
        <v>10000</v>
      </c>
      <c r="H36" s="321">
        <v>7</v>
      </c>
      <c r="I36" s="321">
        <v>3</v>
      </c>
      <c r="J36" s="437">
        <v>3000</v>
      </c>
      <c r="K36" s="450"/>
    </row>
    <row r="37" spans="1:11" ht="16.8" thickBot="1">
      <c r="A37" s="413"/>
      <c r="B37" s="338"/>
      <c r="C37" s="461"/>
      <c r="D37" s="338"/>
      <c r="E37" s="433"/>
      <c r="F37" s="341"/>
      <c r="G37" s="123">
        <v>4800</v>
      </c>
      <c r="H37" s="338"/>
      <c r="I37" s="338"/>
      <c r="J37" s="393"/>
      <c r="K37" s="439"/>
    </row>
    <row r="38" spans="1:11">
      <c r="A38" s="412" t="s">
        <v>824</v>
      </c>
      <c r="B38" s="321" t="s">
        <v>1890</v>
      </c>
      <c r="C38" s="339" t="s">
        <v>825</v>
      </c>
      <c r="D38" s="321" t="s">
        <v>826</v>
      </c>
      <c r="E38" s="432" t="s">
        <v>248</v>
      </c>
      <c r="F38" s="321">
        <v>30</v>
      </c>
      <c r="G38" s="112">
        <v>5000</v>
      </c>
      <c r="H38" s="436">
        <v>3</v>
      </c>
      <c r="I38" s="321">
        <v>1</v>
      </c>
      <c r="J38" s="437">
        <v>1000</v>
      </c>
      <c r="K38" s="434"/>
    </row>
    <row r="39" spans="1:11" ht="16.8" thickBot="1">
      <c r="A39" s="413"/>
      <c r="B39" s="338"/>
      <c r="C39" s="340"/>
      <c r="D39" s="338"/>
      <c r="E39" s="433"/>
      <c r="F39" s="341"/>
      <c r="G39" s="124">
        <v>2500</v>
      </c>
      <c r="H39" s="436"/>
      <c r="I39" s="338"/>
      <c r="J39" s="393"/>
      <c r="K39" s="435"/>
    </row>
    <row r="40" spans="1:11" ht="16.8" thickBot="1">
      <c r="A40" s="321" t="s">
        <v>22</v>
      </c>
      <c r="B40" s="360"/>
      <c r="C40" s="384"/>
      <c r="D40" s="360"/>
      <c r="E40" s="452"/>
      <c r="F40" s="321">
        <f>SUM(F36:F39)</f>
        <v>60</v>
      </c>
      <c r="G40" s="58">
        <f>G36+G38</f>
        <v>15000</v>
      </c>
      <c r="H40" s="446"/>
      <c r="I40" s="615"/>
      <c r="J40" s="398">
        <f>SUM(J36:J39)</f>
        <v>4000</v>
      </c>
      <c r="K40" s="450"/>
    </row>
    <row r="41" spans="1:11" ht="16.8" thickBot="1">
      <c r="A41" s="324"/>
      <c r="B41" s="383"/>
      <c r="C41" s="383"/>
      <c r="D41" s="383"/>
      <c r="E41" s="453"/>
      <c r="F41" s="327"/>
      <c r="G41" s="37">
        <f>G37+G39</f>
        <v>7300</v>
      </c>
      <c r="H41" s="447"/>
      <c r="I41" s="616"/>
      <c r="J41" s="399"/>
      <c r="K41" s="451"/>
    </row>
    <row r="42" spans="1:11" ht="16.8" thickTop="1">
      <c r="A42" s="290"/>
      <c r="B42" s="16"/>
      <c r="C42" s="16"/>
      <c r="D42" s="16"/>
      <c r="E42" s="16"/>
      <c r="F42" s="16"/>
      <c r="G42" s="16"/>
      <c r="H42" s="16"/>
      <c r="I42" s="94"/>
      <c r="J42" s="16"/>
      <c r="K42" s="16"/>
    </row>
    <row r="43" spans="1:11" ht="16.8" thickBot="1">
      <c r="A43" s="109" t="s">
        <v>308</v>
      </c>
      <c r="B43" s="32" t="s">
        <v>171</v>
      </c>
      <c r="C43" s="32" t="s">
        <v>254</v>
      </c>
      <c r="D43" s="24">
        <v>1</v>
      </c>
      <c r="E43" s="38" t="s">
        <v>255</v>
      </c>
      <c r="F43" s="38"/>
      <c r="G43" s="395" t="s">
        <v>256</v>
      </c>
      <c r="H43" s="457"/>
      <c r="I43" s="457"/>
      <c r="J43" s="245">
        <f>J48</f>
        <v>4000</v>
      </c>
      <c r="K43" s="10" t="s">
        <v>8</v>
      </c>
    </row>
    <row r="44" spans="1:11" ht="16.8" customHeight="1" thickTop="1">
      <c r="A44" s="321" t="s">
        <v>9</v>
      </c>
      <c r="B44" s="350" t="s">
        <v>10</v>
      </c>
      <c r="C44" s="350" t="s">
        <v>257</v>
      </c>
      <c r="D44" s="350" t="s">
        <v>12</v>
      </c>
      <c r="E44" s="350" t="s">
        <v>292</v>
      </c>
      <c r="F44" s="350" t="s">
        <v>293</v>
      </c>
      <c r="G44" s="17" t="s">
        <v>15</v>
      </c>
      <c r="H44" s="351" t="s">
        <v>2036</v>
      </c>
      <c r="I44" s="352"/>
      <c r="J44" s="353"/>
      <c r="K44" s="458" t="s">
        <v>17</v>
      </c>
    </row>
    <row r="45" spans="1:11" ht="16.8" thickBot="1">
      <c r="A45" s="338"/>
      <c r="B45" s="338"/>
      <c r="C45" s="338"/>
      <c r="D45" s="338"/>
      <c r="E45" s="338"/>
      <c r="F45" s="365"/>
      <c r="G45" s="18" t="s">
        <v>18</v>
      </c>
      <c r="H45" s="19" t="s">
        <v>19</v>
      </c>
      <c r="I45" s="115" t="s">
        <v>20</v>
      </c>
      <c r="J45" s="20" t="s">
        <v>21</v>
      </c>
      <c r="K45" s="459"/>
    </row>
    <row r="46" spans="1:11">
      <c r="A46" s="412" t="s">
        <v>827</v>
      </c>
      <c r="B46" s="321" t="s">
        <v>1892</v>
      </c>
      <c r="C46" s="339" t="s">
        <v>1882</v>
      </c>
      <c r="D46" s="691" t="s">
        <v>1891</v>
      </c>
      <c r="E46" s="432" t="s">
        <v>828</v>
      </c>
      <c r="F46" s="321">
        <v>30</v>
      </c>
      <c r="G46" s="112">
        <v>12000</v>
      </c>
      <c r="H46" s="321">
        <v>7</v>
      </c>
      <c r="I46" s="321">
        <v>4</v>
      </c>
      <c r="J46" s="437">
        <v>4000</v>
      </c>
      <c r="K46" s="450"/>
    </row>
    <row r="47" spans="1:11" ht="16.8" thickBot="1">
      <c r="A47" s="413"/>
      <c r="B47" s="338"/>
      <c r="C47" s="340"/>
      <c r="D47" s="692"/>
      <c r="E47" s="433"/>
      <c r="F47" s="341"/>
      <c r="G47" s="123">
        <v>6000</v>
      </c>
      <c r="H47" s="338"/>
      <c r="I47" s="338"/>
      <c r="J47" s="601"/>
      <c r="K47" s="439"/>
    </row>
    <row r="48" spans="1:11" ht="16.8" thickBot="1">
      <c r="A48" s="321" t="s">
        <v>22</v>
      </c>
      <c r="B48" s="360"/>
      <c r="C48" s="384"/>
      <c r="D48" s="360"/>
      <c r="E48" s="452"/>
      <c r="F48" s="321">
        <f>SUM(F46:F47)</f>
        <v>30</v>
      </c>
      <c r="G48" s="58">
        <f>G46</f>
        <v>12000</v>
      </c>
      <c r="H48" s="446"/>
      <c r="I48" s="615"/>
      <c r="J48" s="398">
        <f>SUM(J46:J47)</f>
        <v>4000</v>
      </c>
      <c r="K48" s="450"/>
    </row>
    <row r="49" spans="1:11" ht="16.8" thickBot="1">
      <c r="A49" s="324"/>
      <c r="B49" s="383"/>
      <c r="C49" s="383"/>
      <c r="D49" s="383"/>
      <c r="E49" s="453"/>
      <c r="F49" s="327"/>
      <c r="G49" s="37">
        <f>G47</f>
        <v>6000</v>
      </c>
      <c r="H49" s="447"/>
      <c r="I49" s="616"/>
      <c r="J49" s="399"/>
      <c r="K49" s="451"/>
    </row>
    <row r="50" spans="1:11" ht="16.8" hidden="1" thickBot="1">
      <c r="A50" s="82" t="s">
        <v>309</v>
      </c>
      <c r="B50" s="32" t="s">
        <v>173</v>
      </c>
      <c r="C50" s="32" t="s">
        <v>254</v>
      </c>
      <c r="D50" s="84">
        <v>4</v>
      </c>
      <c r="E50" s="38" t="s">
        <v>255</v>
      </c>
      <c r="F50" s="38"/>
      <c r="G50" s="395" t="s">
        <v>256</v>
      </c>
      <c r="H50" s="457"/>
      <c r="I50" s="457"/>
      <c r="J50" s="10">
        <f>J61</f>
        <v>0</v>
      </c>
      <c r="K50" s="10" t="s">
        <v>8</v>
      </c>
    </row>
    <row r="51" spans="1:11" ht="16.8" hidden="1" thickTop="1">
      <c r="A51" s="321" t="s">
        <v>9</v>
      </c>
      <c r="B51" s="350" t="s">
        <v>10</v>
      </c>
      <c r="C51" s="350" t="s">
        <v>257</v>
      </c>
      <c r="D51" s="350" t="s">
        <v>12</v>
      </c>
      <c r="E51" s="350" t="s">
        <v>292</v>
      </c>
      <c r="F51" s="350" t="s">
        <v>293</v>
      </c>
      <c r="G51" s="17" t="s">
        <v>15</v>
      </c>
      <c r="H51" s="351" t="s">
        <v>16</v>
      </c>
      <c r="I51" s="352"/>
      <c r="J51" s="353"/>
      <c r="K51" s="458" t="s">
        <v>17</v>
      </c>
    </row>
    <row r="52" spans="1:11" ht="16.8" hidden="1" thickBot="1">
      <c r="A52" s="338"/>
      <c r="B52" s="338"/>
      <c r="C52" s="338"/>
      <c r="D52" s="338"/>
      <c r="E52" s="338"/>
      <c r="F52" s="365"/>
      <c r="G52" s="18" t="s">
        <v>18</v>
      </c>
      <c r="H52" s="19" t="s">
        <v>19</v>
      </c>
      <c r="I52" s="115" t="s">
        <v>20</v>
      </c>
      <c r="J52" s="20" t="s">
        <v>21</v>
      </c>
      <c r="K52" s="459"/>
    </row>
    <row r="53" spans="1:11" hidden="1">
      <c r="A53" s="412"/>
      <c r="B53" s="321"/>
      <c r="C53" s="460"/>
      <c r="D53" s="321"/>
      <c r="E53" s="695"/>
      <c r="F53" s="321"/>
      <c r="G53" s="14"/>
      <c r="H53" s="321"/>
      <c r="I53" s="321"/>
      <c r="J53" s="437"/>
      <c r="K53" s="450"/>
    </row>
    <row r="54" spans="1:11" ht="16.8" hidden="1" thickBot="1">
      <c r="A54" s="413"/>
      <c r="B54" s="338"/>
      <c r="C54" s="461"/>
      <c r="D54" s="338"/>
      <c r="E54" s="696"/>
      <c r="F54" s="341"/>
      <c r="G54" s="39"/>
      <c r="H54" s="338"/>
      <c r="I54" s="338"/>
      <c r="J54" s="601"/>
      <c r="K54" s="439"/>
    </row>
    <row r="55" spans="1:11" hidden="1">
      <c r="A55" s="455"/>
      <c r="B55" s="321"/>
      <c r="C55" s="339"/>
      <c r="D55" s="693"/>
      <c r="E55" s="695"/>
      <c r="F55" s="321"/>
      <c r="G55" s="14"/>
      <c r="H55" s="436"/>
      <c r="I55" s="321"/>
      <c r="J55" s="437"/>
      <c r="K55" s="434"/>
    </row>
    <row r="56" spans="1:11" ht="16.8" hidden="1" thickBot="1">
      <c r="A56" s="456"/>
      <c r="B56" s="338"/>
      <c r="C56" s="340"/>
      <c r="D56" s="694"/>
      <c r="E56" s="696"/>
      <c r="F56" s="341"/>
      <c r="G56" s="40"/>
      <c r="H56" s="436"/>
      <c r="I56" s="338"/>
      <c r="J56" s="601"/>
      <c r="K56" s="435"/>
    </row>
    <row r="57" spans="1:11" hidden="1">
      <c r="A57" s="412"/>
      <c r="B57" s="321"/>
      <c r="C57" s="339"/>
      <c r="D57" s="321"/>
      <c r="E57" s="691"/>
      <c r="F57" s="321"/>
      <c r="G57" s="57"/>
      <c r="H57" s="321"/>
      <c r="I57" s="321"/>
      <c r="J57" s="437"/>
      <c r="K57" s="438"/>
    </row>
    <row r="58" spans="1:11" ht="16.8" hidden="1" thickBot="1">
      <c r="A58" s="413"/>
      <c r="B58" s="338"/>
      <c r="C58" s="340"/>
      <c r="D58" s="338"/>
      <c r="E58" s="692"/>
      <c r="F58" s="341"/>
      <c r="G58" s="39"/>
      <c r="H58" s="338"/>
      <c r="I58" s="338"/>
      <c r="J58" s="601"/>
      <c r="K58" s="439"/>
    </row>
    <row r="59" spans="1:11" hidden="1">
      <c r="A59" s="412"/>
      <c r="B59" s="321"/>
      <c r="C59" s="339"/>
      <c r="D59" s="321"/>
      <c r="E59" s="691"/>
      <c r="F59" s="321"/>
      <c r="G59" s="14"/>
      <c r="H59" s="360"/>
      <c r="I59" s="321"/>
      <c r="J59" s="437"/>
      <c r="K59" s="434"/>
    </row>
    <row r="60" spans="1:11" ht="16.8" hidden="1" thickBot="1">
      <c r="A60" s="413"/>
      <c r="B60" s="338"/>
      <c r="C60" s="340"/>
      <c r="D60" s="338"/>
      <c r="E60" s="692"/>
      <c r="F60" s="341"/>
      <c r="G60" s="40"/>
      <c r="H60" s="361"/>
      <c r="I60" s="338"/>
      <c r="J60" s="601"/>
      <c r="K60" s="435"/>
    </row>
    <row r="61" spans="1:11" ht="16.8" hidden="1" thickBot="1">
      <c r="A61" s="321" t="s">
        <v>22</v>
      </c>
      <c r="B61" s="360"/>
      <c r="C61" s="384"/>
      <c r="D61" s="360"/>
      <c r="E61" s="452"/>
      <c r="F61" s="321">
        <f>SUM(F53:F60)</f>
        <v>0</v>
      </c>
      <c r="G61" s="58">
        <f>G53+G55+G57+G59</f>
        <v>0</v>
      </c>
      <c r="H61" s="446"/>
      <c r="I61" s="615"/>
      <c r="J61" s="398">
        <f>SUM(J53:J60)</f>
        <v>0</v>
      </c>
      <c r="K61" s="450"/>
    </row>
    <row r="62" spans="1:11" ht="16.8" hidden="1" thickBot="1">
      <c r="A62" s="324"/>
      <c r="B62" s="383"/>
      <c r="C62" s="383"/>
      <c r="D62" s="383"/>
      <c r="E62" s="453"/>
      <c r="F62" s="327"/>
      <c r="G62" s="37">
        <f>G54+G56+G58+G60</f>
        <v>0</v>
      </c>
      <c r="H62" s="447"/>
      <c r="I62" s="616"/>
      <c r="J62" s="399"/>
      <c r="K62" s="451"/>
    </row>
    <row r="63" spans="1:11" ht="16.8" thickTop="1">
      <c r="A63" s="290"/>
      <c r="B63" s="16"/>
      <c r="C63" s="16"/>
      <c r="D63" s="16"/>
      <c r="E63" s="16"/>
      <c r="F63" s="16"/>
      <c r="G63" s="16"/>
      <c r="H63" s="16"/>
      <c r="I63" s="94"/>
      <c r="J63" s="16"/>
      <c r="K63" s="16"/>
    </row>
    <row r="64" spans="1:11" ht="16.8" thickBot="1">
      <c r="A64" s="109" t="s">
        <v>297</v>
      </c>
      <c r="B64" s="32" t="s">
        <v>175</v>
      </c>
      <c r="C64" s="32" t="s">
        <v>254</v>
      </c>
      <c r="D64" s="118">
        <v>2</v>
      </c>
      <c r="E64" s="38" t="s">
        <v>255</v>
      </c>
      <c r="F64" s="38"/>
      <c r="G64" s="395" t="s">
        <v>256</v>
      </c>
      <c r="H64" s="457"/>
      <c r="I64" s="457"/>
      <c r="J64" s="245">
        <f>J71</f>
        <v>4000</v>
      </c>
      <c r="K64" s="10" t="s">
        <v>8</v>
      </c>
    </row>
    <row r="65" spans="1:11" ht="16.8" customHeight="1" thickTop="1">
      <c r="A65" s="321" t="s">
        <v>9</v>
      </c>
      <c r="B65" s="350" t="s">
        <v>10</v>
      </c>
      <c r="C65" s="350" t="s">
        <v>257</v>
      </c>
      <c r="D65" s="350" t="s">
        <v>12</v>
      </c>
      <c r="E65" s="350" t="s">
        <v>292</v>
      </c>
      <c r="F65" s="350" t="s">
        <v>293</v>
      </c>
      <c r="G65" s="17" t="s">
        <v>15</v>
      </c>
      <c r="H65" s="351" t="s">
        <v>2036</v>
      </c>
      <c r="I65" s="352"/>
      <c r="J65" s="353"/>
      <c r="K65" s="458" t="s">
        <v>17</v>
      </c>
    </row>
    <row r="66" spans="1:11" ht="16.8" thickBot="1">
      <c r="A66" s="338"/>
      <c r="B66" s="338"/>
      <c r="C66" s="338"/>
      <c r="D66" s="338"/>
      <c r="E66" s="338"/>
      <c r="F66" s="365"/>
      <c r="G66" s="18" t="s">
        <v>18</v>
      </c>
      <c r="H66" s="19" t="s">
        <v>19</v>
      </c>
      <c r="I66" s="115" t="s">
        <v>20</v>
      </c>
      <c r="J66" s="20" t="s">
        <v>21</v>
      </c>
      <c r="K66" s="459"/>
    </row>
    <row r="67" spans="1:11">
      <c r="A67" s="412" t="s">
        <v>310</v>
      </c>
      <c r="B67" s="321" t="s">
        <v>829</v>
      </c>
      <c r="C67" s="460" t="s">
        <v>830</v>
      </c>
      <c r="D67" s="321" t="s">
        <v>317</v>
      </c>
      <c r="E67" s="432" t="s">
        <v>831</v>
      </c>
      <c r="F67" s="321">
        <v>25</v>
      </c>
      <c r="G67" s="112">
        <v>2000</v>
      </c>
      <c r="H67" s="321">
        <v>7</v>
      </c>
      <c r="I67" s="321">
        <v>1</v>
      </c>
      <c r="J67" s="437">
        <v>1000</v>
      </c>
      <c r="K67" s="450"/>
    </row>
    <row r="68" spans="1:11" ht="16.8" thickBot="1">
      <c r="A68" s="413"/>
      <c r="B68" s="338"/>
      <c r="C68" s="461"/>
      <c r="D68" s="338"/>
      <c r="E68" s="433"/>
      <c r="F68" s="341"/>
      <c r="G68" s="123">
        <v>1000</v>
      </c>
      <c r="H68" s="338"/>
      <c r="I68" s="338"/>
      <c r="J68" s="601"/>
      <c r="K68" s="439"/>
    </row>
    <row r="69" spans="1:11">
      <c r="A69" s="412" t="s">
        <v>311</v>
      </c>
      <c r="B69" s="321" t="s">
        <v>1893</v>
      </c>
      <c r="C69" s="339" t="s">
        <v>1894</v>
      </c>
      <c r="D69" s="321" t="s">
        <v>832</v>
      </c>
      <c r="E69" s="432" t="s">
        <v>321</v>
      </c>
      <c r="F69" s="321">
        <v>25</v>
      </c>
      <c r="G69" s="112">
        <v>4800</v>
      </c>
      <c r="H69" s="321">
        <v>7</v>
      </c>
      <c r="I69" s="321">
        <v>3</v>
      </c>
      <c r="J69" s="437">
        <v>3000</v>
      </c>
      <c r="K69" s="434"/>
    </row>
    <row r="70" spans="1:11" ht="16.8" thickBot="1">
      <c r="A70" s="413"/>
      <c r="B70" s="338"/>
      <c r="C70" s="340"/>
      <c r="D70" s="338"/>
      <c r="E70" s="433"/>
      <c r="F70" s="341"/>
      <c r="G70" s="124">
        <v>4000</v>
      </c>
      <c r="H70" s="338"/>
      <c r="I70" s="338"/>
      <c r="J70" s="601"/>
      <c r="K70" s="435"/>
    </row>
    <row r="71" spans="1:11" ht="16.8" thickBot="1">
      <c r="A71" s="321" t="s">
        <v>22</v>
      </c>
      <c r="B71" s="360"/>
      <c r="C71" s="384"/>
      <c r="D71" s="360"/>
      <c r="E71" s="452"/>
      <c r="F71" s="321">
        <f>SUM(F67:F70)</f>
        <v>50</v>
      </c>
      <c r="G71" s="58">
        <f>G67+G69</f>
        <v>6800</v>
      </c>
      <c r="H71" s="446"/>
      <c r="I71" s="332"/>
      <c r="J71" s="398">
        <f>SUM(J67:J70)</f>
        <v>4000</v>
      </c>
      <c r="K71" s="450"/>
    </row>
    <row r="72" spans="1:11" ht="16.8" thickBot="1">
      <c r="A72" s="324"/>
      <c r="B72" s="383"/>
      <c r="C72" s="383"/>
      <c r="D72" s="383"/>
      <c r="E72" s="453"/>
      <c r="F72" s="327"/>
      <c r="G72" s="37">
        <f>G68+G70</f>
        <v>5000</v>
      </c>
      <c r="H72" s="447"/>
      <c r="I72" s="333"/>
      <c r="J72" s="399"/>
      <c r="K72" s="451"/>
    </row>
    <row r="73" spans="1:11" ht="16.8" thickTop="1">
      <c r="A73" s="290"/>
      <c r="B73" s="16"/>
      <c r="C73" s="16"/>
      <c r="D73" s="16"/>
      <c r="E73" s="16"/>
      <c r="F73" s="16"/>
      <c r="G73" s="16"/>
      <c r="H73" s="16"/>
      <c r="I73" s="94"/>
      <c r="J73" s="16"/>
      <c r="K73" s="16"/>
    </row>
    <row r="74" spans="1:11" ht="16.8" thickBot="1">
      <c r="A74" s="109" t="s">
        <v>176</v>
      </c>
      <c r="B74" s="32" t="s">
        <v>177</v>
      </c>
      <c r="C74" s="32" t="s">
        <v>5</v>
      </c>
      <c r="D74" s="24">
        <v>4</v>
      </c>
      <c r="E74" s="38" t="s">
        <v>6</v>
      </c>
      <c r="F74" s="38"/>
      <c r="G74" s="395" t="s">
        <v>7</v>
      </c>
      <c r="H74" s="395"/>
      <c r="I74" s="395"/>
      <c r="J74" s="59">
        <f>J85</f>
        <v>7000</v>
      </c>
      <c r="K74" s="10" t="s">
        <v>8</v>
      </c>
    </row>
    <row r="75" spans="1:11" ht="16.8" customHeight="1" thickTop="1">
      <c r="A75" s="348" t="s">
        <v>9</v>
      </c>
      <c r="B75" s="350" t="s">
        <v>10</v>
      </c>
      <c r="C75" s="350" t="s">
        <v>11</v>
      </c>
      <c r="D75" s="350" t="s">
        <v>12</v>
      </c>
      <c r="E75" s="350" t="s">
        <v>13</v>
      </c>
      <c r="F75" s="350" t="s">
        <v>14</v>
      </c>
      <c r="G75" s="11" t="s">
        <v>15</v>
      </c>
      <c r="H75" s="351" t="s">
        <v>2036</v>
      </c>
      <c r="I75" s="352"/>
      <c r="J75" s="353"/>
      <c r="K75" s="354" t="s">
        <v>17</v>
      </c>
    </row>
    <row r="76" spans="1:11" ht="16.8" thickBot="1">
      <c r="A76" s="348"/>
      <c r="B76" s="350"/>
      <c r="C76" s="350"/>
      <c r="D76" s="350"/>
      <c r="E76" s="350"/>
      <c r="F76" s="365"/>
      <c r="G76" s="12" t="s">
        <v>18</v>
      </c>
      <c r="H76" s="13" t="s">
        <v>19</v>
      </c>
      <c r="I76" s="111" t="s">
        <v>20</v>
      </c>
      <c r="J76" s="19" t="s">
        <v>21</v>
      </c>
      <c r="K76" s="355"/>
    </row>
    <row r="77" spans="1:11" ht="16.8" thickBot="1">
      <c r="A77" s="614" t="s">
        <v>312</v>
      </c>
      <c r="B77" s="614" t="s">
        <v>1898</v>
      </c>
      <c r="C77" s="613" t="s">
        <v>1896</v>
      </c>
      <c r="D77" s="614" t="s">
        <v>833</v>
      </c>
      <c r="E77" s="614" t="s">
        <v>1895</v>
      </c>
      <c r="F77" s="614">
        <v>210</v>
      </c>
      <c r="G77" s="138">
        <v>3382</v>
      </c>
      <c r="H77" s="321">
        <v>7</v>
      </c>
      <c r="I77" s="321">
        <v>2</v>
      </c>
      <c r="J77" s="437">
        <f>I77*1000</f>
        <v>2000</v>
      </c>
      <c r="K77" s="343"/>
    </row>
    <row r="78" spans="1:11" ht="16.8" thickBot="1">
      <c r="A78" s="614"/>
      <c r="B78" s="614"/>
      <c r="C78" s="613"/>
      <c r="D78" s="614"/>
      <c r="E78" s="614"/>
      <c r="F78" s="614"/>
      <c r="G78" s="135">
        <v>2500</v>
      </c>
      <c r="H78" s="338"/>
      <c r="I78" s="338"/>
      <c r="J78" s="601"/>
      <c r="K78" s="344"/>
    </row>
    <row r="79" spans="1:11" ht="16.8" thickBot="1">
      <c r="A79" s="688" t="s">
        <v>313</v>
      </c>
      <c r="B79" s="614" t="s">
        <v>1899</v>
      </c>
      <c r="C79" s="613" t="s">
        <v>1897</v>
      </c>
      <c r="D79" s="614" t="s">
        <v>834</v>
      </c>
      <c r="E79" s="614" t="s">
        <v>1895</v>
      </c>
      <c r="F79" s="614">
        <v>90</v>
      </c>
      <c r="G79" s="138">
        <v>3490</v>
      </c>
      <c r="H79" s="321">
        <v>7</v>
      </c>
      <c r="I79" s="321">
        <v>2</v>
      </c>
      <c r="J79" s="437">
        <f t="shared" ref="J79" si="0">I79*1000</f>
        <v>2000</v>
      </c>
      <c r="K79" s="321"/>
    </row>
    <row r="80" spans="1:11" ht="16.8" thickBot="1">
      <c r="A80" s="688"/>
      <c r="B80" s="614"/>
      <c r="C80" s="613"/>
      <c r="D80" s="614"/>
      <c r="E80" s="614"/>
      <c r="F80" s="614"/>
      <c r="G80" s="135">
        <v>2000</v>
      </c>
      <c r="H80" s="338"/>
      <c r="I80" s="338"/>
      <c r="J80" s="601"/>
      <c r="K80" s="322"/>
    </row>
    <row r="81" spans="1:11" ht="16.8" thickBot="1">
      <c r="A81" s="688" t="s">
        <v>314</v>
      </c>
      <c r="B81" s="614" t="s">
        <v>835</v>
      </c>
      <c r="C81" s="613" t="s">
        <v>836</v>
      </c>
      <c r="D81" s="690" t="s">
        <v>837</v>
      </c>
      <c r="E81" s="614" t="s">
        <v>1895</v>
      </c>
      <c r="F81" s="614">
        <v>30</v>
      </c>
      <c r="G81" s="138">
        <v>2356</v>
      </c>
      <c r="H81" s="321">
        <v>3</v>
      </c>
      <c r="I81" s="321">
        <v>1</v>
      </c>
      <c r="J81" s="437">
        <f t="shared" ref="J81" si="1">I81*1000</f>
        <v>1000</v>
      </c>
      <c r="K81" s="321"/>
    </row>
    <row r="82" spans="1:11" ht="16.8" thickBot="1">
      <c r="A82" s="688"/>
      <c r="B82" s="614"/>
      <c r="C82" s="613"/>
      <c r="D82" s="690"/>
      <c r="E82" s="614"/>
      <c r="F82" s="614"/>
      <c r="G82" s="135">
        <v>2000</v>
      </c>
      <c r="H82" s="338"/>
      <c r="I82" s="338"/>
      <c r="J82" s="601"/>
      <c r="K82" s="322"/>
    </row>
    <row r="83" spans="1:11" ht="16.8" thickBot="1">
      <c r="A83" s="688" t="s">
        <v>315</v>
      </c>
      <c r="B83" s="614" t="s">
        <v>838</v>
      </c>
      <c r="C83" s="613" t="s">
        <v>839</v>
      </c>
      <c r="D83" s="614" t="s">
        <v>262</v>
      </c>
      <c r="E83" s="689" t="s">
        <v>840</v>
      </c>
      <c r="F83" s="614">
        <v>90</v>
      </c>
      <c r="G83" s="138">
        <v>3656</v>
      </c>
      <c r="H83" s="343">
        <v>5</v>
      </c>
      <c r="I83" s="343">
        <v>2</v>
      </c>
      <c r="J83" s="437">
        <f t="shared" ref="J83" si="2">I83*1000</f>
        <v>2000</v>
      </c>
      <c r="K83" s="321"/>
    </row>
    <row r="84" spans="1:11" ht="16.8" thickBot="1">
      <c r="A84" s="688"/>
      <c r="B84" s="614"/>
      <c r="C84" s="613"/>
      <c r="D84" s="614"/>
      <c r="E84" s="689"/>
      <c r="F84" s="614"/>
      <c r="G84" s="135">
        <v>2500</v>
      </c>
      <c r="H84" s="343"/>
      <c r="I84" s="343"/>
      <c r="J84" s="601"/>
      <c r="K84" s="322"/>
    </row>
    <row r="85" spans="1:11" ht="16.8" thickBot="1">
      <c r="A85" s="321" t="s">
        <v>22</v>
      </c>
      <c r="B85" s="360"/>
      <c r="C85" s="384"/>
      <c r="D85" s="360"/>
      <c r="E85" s="360"/>
      <c r="F85" s="462">
        <v>370</v>
      </c>
      <c r="G85" s="15">
        <f>G77+G79+G81+G83</f>
        <v>12884</v>
      </c>
      <c r="H85" s="396"/>
      <c r="I85" s="332"/>
      <c r="J85" s="398">
        <f>SUM(J77:J84)</f>
        <v>7000</v>
      </c>
      <c r="K85" s="434"/>
    </row>
    <row r="86" spans="1:11" ht="16.8" thickBot="1">
      <c r="A86" s="323"/>
      <c r="B86" s="383"/>
      <c r="C86" s="385"/>
      <c r="D86" s="383"/>
      <c r="E86" s="383"/>
      <c r="F86" s="469"/>
      <c r="G86" s="37">
        <f>G78+G80+G82+G84</f>
        <v>9000</v>
      </c>
      <c r="H86" s="397"/>
      <c r="I86" s="333"/>
      <c r="J86" s="399"/>
      <c r="K86" s="464"/>
    </row>
    <row r="87" spans="1:11" ht="17.399999999999999" thickTop="1" thickBot="1">
      <c r="A87" s="109" t="s">
        <v>316</v>
      </c>
      <c r="B87" s="32" t="s">
        <v>179</v>
      </c>
      <c r="C87" s="32" t="s">
        <v>254</v>
      </c>
      <c r="D87" s="24">
        <v>2</v>
      </c>
      <c r="E87" s="38" t="s">
        <v>255</v>
      </c>
      <c r="F87" s="38"/>
      <c r="G87" s="395" t="s">
        <v>256</v>
      </c>
      <c r="H87" s="457"/>
      <c r="I87" s="457"/>
      <c r="J87" s="245">
        <f>J94</f>
        <v>4000</v>
      </c>
      <c r="K87" s="10" t="s">
        <v>8</v>
      </c>
    </row>
    <row r="88" spans="1:11" ht="16.8" customHeight="1" thickTop="1">
      <c r="A88" s="321" t="s">
        <v>9</v>
      </c>
      <c r="B88" s="350" t="s">
        <v>10</v>
      </c>
      <c r="C88" s="350" t="s">
        <v>257</v>
      </c>
      <c r="D88" s="350" t="s">
        <v>12</v>
      </c>
      <c r="E88" s="350" t="s">
        <v>292</v>
      </c>
      <c r="F88" s="350" t="s">
        <v>293</v>
      </c>
      <c r="G88" s="17" t="s">
        <v>15</v>
      </c>
      <c r="H88" s="351" t="s">
        <v>2036</v>
      </c>
      <c r="I88" s="352"/>
      <c r="J88" s="353"/>
      <c r="K88" s="458" t="s">
        <v>17</v>
      </c>
    </row>
    <row r="89" spans="1:11" ht="16.8" thickBot="1">
      <c r="A89" s="338"/>
      <c r="B89" s="338"/>
      <c r="C89" s="338"/>
      <c r="D89" s="338"/>
      <c r="E89" s="338"/>
      <c r="F89" s="365"/>
      <c r="G89" s="18" t="s">
        <v>18</v>
      </c>
      <c r="H89" s="19" t="s">
        <v>19</v>
      </c>
      <c r="I89" s="115" t="s">
        <v>20</v>
      </c>
      <c r="J89" s="20" t="s">
        <v>21</v>
      </c>
      <c r="K89" s="459"/>
    </row>
    <row r="90" spans="1:11">
      <c r="A90" s="666" t="s">
        <v>841</v>
      </c>
      <c r="B90" s="407" t="s">
        <v>1901</v>
      </c>
      <c r="C90" s="668" t="s">
        <v>1900</v>
      </c>
      <c r="D90" s="407" t="s">
        <v>295</v>
      </c>
      <c r="E90" s="670" t="s">
        <v>842</v>
      </c>
      <c r="F90" s="407">
        <v>30</v>
      </c>
      <c r="G90" s="145">
        <v>3500</v>
      </c>
      <c r="H90" s="321">
        <v>7</v>
      </c>
      <c r="I90" s="321">
        <v>2</v>
      </c>
      <c r="J90" s="437">
        <v>2000</v>
      </c>
      <c r="K90" s="450"/>
    </row>
    <row r="91" spans="1:11" ht="16.8" thickBot="1">
      <c r="A91" s="677"/>
      <c r="B91" s="418"/>
      <c r="C91" s="406"/>
      <c r="D91" s="418"/>
      <c r="E91" s="418"/>
      <c r="F91" s="418"/>
      <c r="G91" s="146">
        <v>3000</v>
      </c>
      <c r="H91" s="338"/>
      <c r="I91" s="338"/>
      <c r="J91" s="601"/>
      <c r="K91" s="439"/>
    </row>
    <row r="92" spans="1:11">
      <c r="A92" s="666" t="s">
        <v>318</v>
      </c>
      <c r="B92" s="407" t="s">
        <v>843</v>
      </c>
      <c r="C92" s="405" t="s">
        <v>844</v>
      </c>
      <c r="D92" s="407" t="s">
        <v>845</v>
      </c>
      <c r="E92" s="670" t="s">
        <v>260</v>
      </c>
      <c r="F92" s="407">
        <v>100</v>
      </c>
      <c r="G92" s="145">
        <v>6500</v>
      </c>
      <c r="H92" s="436">
        <v>5</v>
      </c>
      <c r="I92" s="321">
        <v>2</v>
      </c>
      <c r="J92" s="437">
        <v>2000</v>
      </c>
      <c r="K92" s="434"/>
    </row>
    <row r="93" spans="1:11" ht="16.8" thickBot="1">
      <c r="A93" s="667"/>
      <c r="B93" s="418"/>
      <c r="C93" s="406"/>
      <c r="D93" s="418"/>
      <c r="E93" s="671"/>
      <c r="F93" s="408"/>
      <c r="G93" s="144">
        <v>4500</v>
      </c>
      <c r="H93" s="436"/>
      <c r="I93" s="338"/>
      <c r="J93" s="601"/>
      <c r="K93" s="435"/>
    </row>
    <row r="94" spans="1:11" ht="16.8" thickBot="1">
      <c r="A94" s="321" t="s">
        <v>22</v>
      </c>
      <c r="B94" s="360"/>
      <c r="C94" s="384"/>
      <c r="D94" s="360"/>
      <c r="E94" s="452"/>
      <c r="F94" s="321">
        <f>SUM(F90:F93)</f>
        <v>130</v>
      </c>
      <c r="G94" s="58">
        <f>G90+G92</f>
        <v>10000</v>
      </c>
      <c r="H94" s="446"/>
      <c r="I94" s="615"/>
      <c r="J94" s="398">
        <f>SUM(J90:J93)</f>
        <v>4000</v>
      </c>
      <c r="K94" s="450"/>
    </row>
    <row r="95" spans="1:11" ht="16.8" thickBot="1">
      <c r="A95" s="324"/>
      <c r="B95" s="383"/>
      <c r="C95" s="383"/>
      <c r="D95" s="383"/>
      <c r="E95" s="453"/>
      <c r="F95" s="327"/>
      <c r="G95" s="37">
        <f>G91+G93</f>
        <v>7500</v>
      </c>
      <c r="H95" s="447"/>
      <c r="I95" s="616"/>
      <c r="J95" s="399"/>
      <c r="K95" s="451"/>
    </row>
    <row r="96" spans="1:11" ht="9" customHeight="1" thickTop="1">
      <c r="A96" s="290"/>
      <c r="B96" s="16"/>
      <c r="C96" s="16"/>
      <c r="D96" s="16"/>
      <c r="E96" s="16"/>
      <c r="F96" s="16"/>
      <c r="G96" s="16"/>
      <c r="H96" s="16"/>
      <c r="I96" s="94"/>
      <c r="J96" s="16"/>
      <c r="K96" s="16"/>
    </row>
    <row r="97" spans="1:11" ht="16.8" thickBot="1">
      <c r="A97" s="109" t="s">
        <v>319</v>
      </c>
      <c r="B97" s="32" t="s">
        <v>181</v>
      </c>
      <c r="C97" s="32" t="s">
        <v>254</v>
      </c>
      <c r="D97" s="24">
        <v>3</v>
      </c>
      <c r="E97" s="38" t="s">
        <v>255</v>
      </c>
      <c r="F97" s="38"/>
      <c r="G97" s="395" t="s">
        <v>256</v>
      </c>
      <c r="H97" s="457"/>
      <c r="I97" s="457"/>
      <c r="J97" s="245">
        <f>J106</f>
        <v>5000</v>
      </c>
      <c r="K97" s="10" t="s">
        <v>8</v>
      </c>
    </row>
    <row r="98" spans="1:11" ht="16.8" customHeight="1" thickTop="1">
      <c r="A98" s="321" t="s">
        <v>9</v>
      </c>
      <c r="B98" s="350" t="s">
        <v>10</v>
      </c>
      <c r="C98" s="350" t="s">
        <v>257</v>
      </c>
      <c r="D98" s="350" t="s">
        <v>12</v>
      </c>
      <c r="E98" s="350" t="s">
        <v>292</v>
      </c>
      <c r="F98" s="350" t="s">
        <v>293</v>
      </c>
      <c r="G98" s="17" t="s">
        <v>15</v>
      </c>
      <c r="H98" s="351" t="s">
        <v>2036</v>
      </c>
      <c r="I98" s="352"/>
      <c r="J98" s="353"/>
      <c r="K98" s="458" t="s">
        <v>17</v>
      </c>
    </row>
    <row r="99" spans="1:11" ht="16.8" thickBot="1">
      <c r="A99" s="338"/>
      <c r="B99" s="338"/>
      <c r="C99" s="338"/>
      <c r="D99" s="338"/>
      <c r="E99" s="338"/>
      <c r="F99" s="365"/>
      <c r="G99" s="18" t="s">
        <v>18</v>
      </c>
      <c r="H99" s="19" t="s">
        <v>19</v>
      </c>
      <c r="I99" s="115" t="s">
        <v>20</v>
      </c>
      <c r="J99" s="20" t="s">
        <v>21</v>
      </c>
      <c r="K99" s="459"/>
    </row>
    <row r="100" spans="1:11">
      <c r="A100" s="412" t="s">
        <v>320</v>
      </c>
      <c r="B100" s="321" t="s">
        <v>1904</v>
      </c>
      <c r="C100" s="460" t="s">
        <v>1902</v>
      </c>
      <c r="D100" s="321" t="s">
        <v>846</v>
      </c>
      <c r="E100" s="432" t="s">
        <v>248</v>
      </c>
      <c r="F100" s="321">
        <v>50</v>
      </c>
      <c r="G100" s="112">
        <v>3000</v>
      </c>
      <c r="H100" s="321">
        <v>7</v>
      </c>
      <c r="I100" s="321">
        <v>2</v>
      </c>
      <c r="J100" s="437">
        <v>2000</v>
      </c>
      <c r="K100" s="450"/>
    </row>
    <row r="101" spans="1:11" ht="16.8" thickBot="1">
      <c r="A101" s="413"/>
      <c r="B101" s="338"/>
      <c r="C101" s="461"/>
      <c r="D101" s="338"/>
      <c r="E101" s="433"/>
      <c r="F101" s="341"/>
      <c r="G101" s="123">
        <v>2000</v>
      </c>
      <c r="H101" s="480"/>
      <c r="I101" s="480"/>
      <c r="J101" s="601"/>
      <c r="K101" s="439"/>
    </row>
    <row r="102" spans="1:11">
      <c r="A102" s="455" t="s">
        <v>322</v>
      </c>
      <c r="B102" s="321" t="s">
        <v>1877</v>
      </c>
      <c r="C102" s="339" t="s">
        <v>1903</v>
      </c>
      <c r="D102" s="321" t="s">
        <v>246</v>
      </c>
      <c r="E102" s="432" t="s">
        <v>248</v>
      </c>
      <c r="F102" s="321">
        <v>40</v>
      </c>
      <c r="G102" s="112">
        <v>3000</v>
      </c>
      <c r="H102" s="436">
        <v>6</v>
      </c>
      <c r="I102" s="321">
        <v>2</v>
      </c>
      <c r="J102" s="437">
        <v>2000</v>
      </c>
      <c r="K102" s="434"/>
    </row>
    <row r="103" spans="1:11" ht="16.8" thickBot="1">
      <c r="A103" s="456"/>
      <c r="B103" s="338"/>
      <c r="C103" s="340"/>
      <c r="D103" s="338"/>
      <c r="E103" s="433"/>
      <c r="F103" s="341"/>
      <c r="G103" s="124">
        <v>3000</v>
      </c>
      <c r="H103" s="687"/>
      <c r="I103" s="480"/>
      <c r="J103" s="601"/>
      <c r="K103" s="435"/>
    </row>
    <row r="104" spans="1:11">
      <c r="A104" s="412" t="s">
        <v>323</v>
      </c>
      <c r="B104" s="321" t="s">
        <v>1878</v>
      </c>
      <c r="C104" s="339" t="s">
        <v>847</v>
      </c>
      <c r="D104" s="321" t="s">
        <v>246</v>
      </c>
      <c r="E104" s="432" t="s">
        <v>248</v>
      </c>
      <c r="F104" s="321">
        <v>50</v>
      </c>
      <c r="G104" s="127">
        <v>3000</v>
      </c>
      <c r="H104" s="321">
        <v>5</v>
      </c>
      <c r="I104" s="321">
        <v>2</v>
      </c>
      <c r="J104" s="437">
        <v>1000</v>
      </c>
      <c r="K104" s="438"/>
    </row>
    <row r="105" spans="1:11" ht="16.8" thickBot="1">
      <c r="A105" s="413"/>
      <c r="B105" s="338"/>
      <c r="C105" s="340"/>
      <c r="D105" s="338"/>
      <c r="E105" s="433"/>
      <c r="F105" s="341"/>
      <c r="G105" s="123">
        <v>2000</v>
      </c>
      <c r="H105" s="480"/>
      <c r="I105" s="480"/>
      <c r="J105" s="601"/>
      <c r="K105" s="439"/>
    </row>
    <row r="106" spans="1:11" ht="16.8" thickBot="1">
      <c r="A106" s="321" t="s">
        <v>22</v>
      </c>
      <c r="B106" s="360"/>
      <c r="C106" s="384"/>
      <c r="D106" s="360"/>
      <c r="E106" s="452"/>
      <c r="F106" s="321">
        <f>SUM(F100:F105)</f>
        <v>140</v>
      </c>
      <c r="G106" s="58">
        <f>G100+G102+G104</f>
        <v>9000</v>
      </c>
      <c r="H106" s="446"/>
      <c r="I106" s="615"/>
      <c r="J106" s="398">
        <f>SUM(J100:J105)</f>
        <v>5000</v>
      </c>
      <c r="K106" s="450"/>
    </row>
    <row r="107" spans="1:11" ht="16.8" thickBot="1">
      <c r="A107" s="685"/>
      <c r="B107" s="383"/>
      <c r="C107" s="383"/>
      <c r="D107" s="383"/>
      <c r="E107" s="453"/>
      <c r="F107" s="686"/>
      <c r="G107" s="37">
        <f>G101+G103+G105</f>
        <v>7000</v>
      </c>
      <c r="H107" s="447"/>
      <c r="I107" s="616"/>
      <c r="J107" s="399"/>
      <c r="K107" s="451"/>
    </row>
    <row r="108" spans="1:11" ht="7.8" customHeight="1" thickTop="1">
      <c r="A108" s="290"/>
      <c r="B108" s="16"/>
      <c r="C108" s="16"/>
      <c r="D108" s="16"/>
      <c r="E108" s="16"/>
      <c r="F108" s="16"/>
      <c r="G108" s="16"/>
      <c r="H108" s="16"/>
      <c r="I108" s="94"/>
      <c r="J108" s="16"/>
      <c r="K108" s="16"/>
    </row>
    <row r="109" spans="1:11" ht="16.8" thickBot="1">
      <c r="A109" s="109" t="s">
        <v>298</v>
      </c>
      <c r="B109" s="32" t="s">
        <v>183</v>
      </c>
      <c r="C109" s="32" t="s">
        <v>254</v>
      </c>
      <c r="D109" s="24">
        <v>3</v>
      </c>
      <c r="E109" s="38" t="s">
        <v>255</v>
      </c>
      <c r="F109" s="38"/>
      <c r="G109" s="395" t="s">
        <v>256</v>
      </c>
      <c r="H109" s="457"/>
      <c r="I109" s="457"/>
      <c r="J109" s="245">
        <f>J118</f>
        <v>4000</v>
      </c>
      <c r="K109" s="10" t="s">
        <v>8</v>
      </c>
    </row>
    <row r="110" spans="1:11" ht="16.8" customHeight="1" thickTop="1">
      <c r="A110" s="321" t="s">
        <v>9</v>
      </c>
      <c r="B110" s="350" t="s">
        <v>10</v>
      </c>
      <c r="C110" s="350" t="s">
        <v>257</v>
      </c>
      <c r="D110" s="350" t="s">
        <v>12</v>
      </c>
      <c r="E110" s="350" t="s">
        <v>292</v>
      </c>
      <c r="F110" s="350" t="s">
        <v>293</v>
      </c>
      <c r="G110" s="17" t="s">
        <v>15</v>
      </c>
      <c r="H110" s="351" t="s">
        <v>2036</v>
      </c>
      <c r="I110" s="352"/>
      <c r="J110" s="353"/>
      <c r="K110" s="458" t="s">
        <v>17</v>
      </c>
    </row>
    <row r="111" spans="1:11" ht="16.8" thickBot="1">
      <c r="A111" s="338"/>
      <c r="B111" s="338"/>
      <c r="C111" s="338"/>
      <c r="D111" s="338"/>
      <c r="E111" s="338"/>
      <c r="F111" s="365"/>
      <c r="G111" s="18" t="s">
        <v>18</v>
      </c>
      <c r="H111" s="19" t="s">
        <v>19</v>
      </c>
      <c r="I111" s="115" t="s">
        <v>20</v>
      </c>
      <c r="J111" s="20" t="s">
        <v>21</v>
      </c>
      <c r="K111" s="459"/>
    </row>
    <row r="112" spans="1:11" ht="16.8" thickBot="1">
      <c r="A112" s="684" t="s">
        <v>324</v>
      </c>
      <c r="B112" s="684" t="s">
        <v>848</v>
      </c>
      <c r="C112" s="668" t="s">
        <v>849</v>
      </c>
      <c r="D112" s="407" t="s">
        <v>850</v>
      </c>
      <c r="E112" s="684" t="s">
        <v>260</v>
      </c>
      <c r="F112" s="407">
        <v>25</v>
      </c>
      <c r="G112" s="145">
        <v>15750</v>
      </c>
      <c r="H112" s="321">
        <v>7</v>
      </c>
      <c r="I112" s="321">
        <v>2</v>
      </c>
      <c r="J112" s="437">
        <v>2000</v>
      </c>
      <c r="K112" s="450"/>
    </row>
    <row r="113" spans="1:11" ht="16.8" thickBot="1">
      <c r="A113" s="684"/>
      <c r="B113" s="684"/>
      <c r="C113" s="669"/>
      <c r="D113" s="418"/>
      <c r="E113" s="684"/>
      <c r="F113" s="408"/>
      <c r="G113" s="146">
        <v>10000</v>
      </c>
      <c r="H113" s="338"/>
      <c r="I113" s="338"/>
      <c r="J113" s="601"/>
      <c r="K113" s="439"/>
    </row>
    <row r="114" spans="1:11" ht="16.8" thickBot="1">
      <c r="A114" s="684" t="s">
        <v>325</v>
      </c>
      <c r="B114" s="684" t="s">
        <v>326</v>
      </c>
      <c r="C114" s="405" t="s">
        <v>851</v>
      </c>
      <c r="D114" s="407" t="s">
        <v>852</v>
      </c>
      <c r="E114" s="684" t="s">
        <v>327</v>
      </c>
      <c r="F114" s="407">
        <v>20</v>
      </c>
      <c r="G114" s="145">
        <v>6550</v>
      </c>
      <c r="H114" s="436">
        <v>7</v>
      </c>
      <c r="I114" s="321">
        <v>2</v>
      </c>
      <c r="J114" s="437">
        <v>1000</v>
      </c>
      <c r="K114" s="434"/>
    </row>
    <row r="115" spans="1:11" ht="16.8" thickBot="1">
      <c r="A115" s="684"/>
      <c r="B115" s="684"/>
      <c r="C115" s="406"/>
      <c r="D115" s="418"/>
      <c r="E115" s="684"/>
      <c r="F115" s="408"/>
      <c r="G115" s="144">
        <v>6000</v>
      </c>
      <c r="H115" s="436"/>
      <c r="I115" s="338"/>
      <c r="J115" s="601"/>
      <c r="K115" s="435"/>
    </row>
    <row r="116" spans="1:11" ht="16.8" thickBot="1">
      <c r="A116" s="684" t="s">
        <v>328</v>
      </c>
      <c r="B116" s="684" t="s">
        <v>329</v>
      </c>
      <c r="C116" s="405" t="s">
        <v>853</v>
      </c>
      <c r="D116" s="407" t="s">
        <v>854</v>
      </c>
      <c r="E116" s="684" t="s">
        <v>260</v>
      </c>
      <c r="F116" s="407">
        <v>25</v>
      </c>
      <c r="G116" s="147">
        <v>3900</v>
      </c>
      <c r="H116" s="321">
        <v>7</v>
      </c>
      <c r="I116" s="321">
        <v>1</v>
      </c>
      <c r="J116" s="437">
        <v>1000</v>
      </c>
      <c r="K116" s="438"/>
    </row>
    <row r="117" spans="1:11" ht="16.8" thickBot="1">
      <c r="A117" s="684"/>
      <c r="B117" s="684"/>
      <c r="C117" s="406"/>
      <c r="D117" s="418"/>
      <c r="E117" s="684"/>
      <c r="F117" s="408"/>
      <c r="G117" s="146">
        <v>3000</v>
      </c>
      <c r="H117" s="338"/>
      <c r="I117" s="338"/>
      <c r="J117" s="601"/>
      <c r="K117" s="439"/>
    </row>
    <row r="118" spans="1:11" ht="16.8" thickBot="1">
      <c r="A118" s="321" t="s">
        <v>22</v>
      </c>
      <c r="B118" s="360"/>
      <c r="C118" s="384"/>
      <c r="D118" s="360"/>
      <c r="E118" s="452"/>
      <c r="F118" s="321">
        <f>SUM(F112:F117)</f>
        <v>70</v>
      </c>
      <c r="G118" s="58">
        <f>G112+G114+G116</f>
        <v>26200</v>
      </c>
      <c r="H118" s="446"/>
      <c r="I118" s="332"/>
      <c r="J118" s="398">
        <f>SUM(J112:J117)</f>
        <v>4000</v>
      </c>
      <c r="K118" s="450"/>
    </row>
    <row r="119" spans="1:11" ht="16.8" thickBot="1">
      <c r="A119" s="324"/>
      <c r="B119" s="383"/>
      <c r="C119" s="383"/>
      <c r="D119" s="383"/>
      <c r="E119" s="453"/>
      <c r="F119" s="327"/>
      <c r="G119" s="37">
        <f>G113+G115+G117</f>
        <v>19000</v>
      </c>
      <c r="H119" s="447"/>
      <c r="I119" s="333"/>
      <c r="J119" s="399"/>
      <c r="K119" s="451"/>
    </row>
    <row r="120" spans="1:11" ht="8.4" customHeight="1" thickTop="1">
      <c r="A120" s="290"/>
      <c r="B120" s="16"/>
      <c r="C120" s="16"/>
      <c r="D120" s="16"/>
      <c r="E120" s="16"/>
      <c r="F120" s="16"/>
      <c r="G120" s="16"/>
      <c r="H120" s="16"/>
      <c r="I120" s="94"/>
      <c r="J120" s="16"/>
      <c r="K120" s="16"/>
    </row>
    <row r="121" spans="1:11" ht="16.8" thickBot="1">
      <c r="A121" s="109" t="s">
        <v>184</v>
      </c>
      <c r="B121" s="32" t="s">
        <v>185</v>
      </c>
      <c r="C121" s="32" t="s">
        <v>5</v>
      </c>
      <c r="D121" s="24">
        <v>2</v>
      </c>
      <c r="E121" s="38" t="s">
        <v>6</v>
      </c>
      <c r="F121" s="38"/>
      <c r="G121" s="395" t="s">
        <v>7</v>
      </c>
      <c r="H121" s="457"/>
      <c r="I121" s="457"/>
      <c r="J121" s="56">
        <f>J128</f>
        <v>3000</v>
      </c>
      <c r="K121" s="10" t="s">
        <v>8</v>
      </c>
    </row>
    <row r="122" spans="1:11" ht="16.8" customHeight="1" thickTop="1">
      <c r="A122" s="321" t="s">
        <v>9</v>
      </c>
      <c r="B122" s="350" t="s">
        <v>10</v>
      </c>
      <c r="C122" s="350" t="s">
        <v>11</v>
      </c>
      <c r="D122" s="350" t="s">
        <v>12</v>
      </c>
      <c r="E122" s="350" t="s">
        <v>13</v>
      </c>
      <c r="F122" s="350" t="s">
        <v>14</v>
      </c>
      <c r="G122" s="17" t="s">
        <v>15</v>
      </c>
      <c r="H122" s="351" t="s">
        <v>2036</v>
      </c>
      <c r="I122" s="352"/>
      <c r="J122" s="353"/>
      <c r="K122" s="458" t="s">
        <v>17</v>
      </c>
    </row>
    <row r="123" spans="1:11" ht="16.8" thickBot="1">
      <c r="A123" s="338"/>
      <c r="B123" s="338"/>
      <c r="C123" s="338"/>
      <c r="D123" s="338"/>
      <c r="E123" s="338"/>
      <c r="F123" s="365"/>
      <c r="G123" s="18" t="s">
        <v>18</v>
      </c>
      <c r="H123" s="19" t="s">
        <v>19</v>
      </c>
      <c r="I123" s="115" t="s">
        <v>20</v>
      </c>
      <c r="J123" s="20" t="s">
        <v>21</v>
      </c>
      <c r="K123" s="459"/>
    </row>
    <row r="124" spans="1:11">
      <c r="A124" s="681" t="s">
        <v>330</v>
      </c>
      <c r="B124" s="683" t="s">
        <v>1905</v>
      </c>
      <c r="C124" s="405" t="s">
        <v>1758</v>
      </c>
      <c r="D124" s="407" t="s">
        <v>855</v>
      </c>
      <c r="E124" s="679" t="s">
        <v>260</v>
      </c>
      <c r="F124" s="407">
        <v>25</v>
      </c>
      <c r="G124" s="145">
        <v>3800</v>
      </c>
      <c r="H124" s="321">
        <v>7</v>
      </c>
      <c r="I124" s="321">
        <v>2</v>
      </c>
      <c r="J124" s="437">
        <v>2000</v>
      </c>
      <c r="K124" s="450"/>
    </row>
    <row r="125" spans="1:11" ht="16.8" thickBot="1">
      <c r="A125" s="682"/>
      <c r="B125" s="678"/>
      <c r="C125" s="406"/>
      <c r="D125" s="678"/>
      <c r="E125" s="680"/>
      <c r="F125" s="408"/>
      <c r="G125" s="146">
        <v>3700</v>
      </c>
      <c r="H125" s="338"/>
      <c r="I125" s="338"/>
      <c r="J125" s="601"/>
      <c r="K125" s="439"/>
    </row>
    <row r="126" spans="1:11">
      <c r="A126" s="666" t="s">
        <v>331</v>
      </c>
      <c r="B126" s="407" t="s">
        <v>1906</v>
      </c>
      <c r="C126" s="405" t="s">
        <v>1757</v>
      </c>
      <c r="D126" s="407" t="s">
        <v>855</v>
      </c>
      <c r="E126" s="679" t="s">
        <v>260</v>
      </c>
      <c r="F126" s="407">
        <v>25</v>
      </c>
      <c r="G126" s="145">
        <v>3950</v>
      </c>
      <c r="H126" s="436">
        <v>7</v>
      </c>
      <c r="I126" s="321">
        <v>1</v>
      </c>
      <c r="J126" s="437">
        <v>1000</v>
      </c>
      <c r="K126" s="434"/>
    </row>
    <row r="127" spans="1:11" ht="16.8" thickBot="1">
      <c r="A127" s="677"/>
      <c r="B127" s="418"/>
      <c r="C127" s="406"/>
      <c r="D127" s="678"/>
      <c r="E127" s="680"/>
      <c r="F127" s="408"/>
      <c r="G127" s="144">
        <v>3800</v>
      </c>
      <c r="H127" s="436"/>
      <c r="I127" s="338"/>
      <c r="J127" s="601"/>
      <c r="K127" s="435"/>
    </row>
    <row r="128" spans="1:11" ht="16.8" thickBot="1">
      <c r="A128" s="321" t="s">
        <v>22</v>
      </c>
      <c r="B128" s="360"/>
      <c r="C128" s="672"/>
      <c r="D128" s="674"/>
      <c r="E128" s="675"/>
      <c r="F128" s="321">
        <v>40</v>
      </c>
      <c r="G128" s="58">
        <f>G124+G126</f>
        <v>7750</v>
      </c>
      <c r="H128" s="446"/>
      <c r="I128" s="332"/>
      <c r="J128" s="398">
        <f>SUM(J124:J127)</f>
        <v>3000</v>
      </c>
      <c r="K128" s="450"/>
    </row>
    <row r="129" spans="1:11" ht="16.8" thickBot="1">
      <c r="A129" s="324"/>
      <c r="B129" s="383"/>
      <c r="C129" s="673"/>
      <c r="D129" s="673"/>
      <c r="E129" s="676"/>
      <c r="F129" s="327"/>
      <c r="G129" s="37">
        <f>G125+G127</f>
        <v>7500</v>
      </c>
      <c r="H129" s="447"/>
      <c r="I129" s="333"/>
      <c r="J129" s="399"/>
      <c r="K129" s="451"/>
    </row>
    <row r="130" spans="1:11" ht="16.8" thickTop="1">
      <c r="A130" s="290"/>
      <c r="B130" s="16"/>
      <c r="C130" s="16"/>
      <c r="D130" s="16"/>
      <c r="E130" s="16"/>
      <c r="F130" s="16"/>
      <c r="G130" s="66"/>
      <c r="H130" s="16"/>
      <c r="I130" s="94"/>
      <c r="J130" s="16"/>
      <c r="K130" s="16"/>
    </row>
    <row r="131" spans="1:11" ht="16.8" thickBot="1">
      <c r="A131" s="109" t="s">
        <v>332</v>
      </c>
      <c r="B131" s="32" t="s">
        <v>187</v>
      </c>
      <c r="C131" s="32" t="s">
        <v>254</v>
      </c>
      <c r="D131" s="118">
        <v>1</v>
      </c>
      <c r="E131" s="38" t="s">
        <v>255</v>
      </c>
      <c r="F131" s="38"/>
      <c r="G131" s="395" t="s">
        <v>256</v>
      </c>
      <c r="H131" s="457"/>
      <c r="I131" s="457"/>
      <c r="J131" s="245">
        <f>J136</f>
        <v>2000</v>
      </c>
      <c r="K131" s="10" t="s">
        <v>8</v>
      </c>
    </row>
    <row r="132" spans="1:11" ht="16.8" customHeight="1" thickTop="1">
      <c r="A132" s="321" t="s">
        <v>9</v>
      </c>
      <c r="B132" s="350" t="s">
        <v>10</v>
      </c>
      <c r="C132" s="350" t="s">
        <v>257</v>
      </c>
      <c r="D132" s="350" t="s">
        <v>12</v>
      </c>
      <c r="E132" s="350" t="s">
        <v>292</v>
      </c>
      <c r="F132" s="350" t="s">
        <v>293</v>
      </c>
      <c r="G132" s="17" t="s">
        <v>15</v>
      </c>
      <c r="H132" s="351" t="s">
        <v>2036</v>
      </c>
      <c r="I132" s="352"/>
      <c r="J132" s="353"/>
      <c r="K132" s="458" t="s">
        <v>17</v>
      </c>
    </row>
    <row r="133" spans="1:11" ht="16.8" thickBot="1">
      <c r="A133" s="338"/>
      <c r="B133" s="338"/>
      <c r="C133" s="338"/>
      <c r="D133" s="338"/>
      <c r="E133" s="338"/>
      <c r="F133" s="365"/>
      <c r="G133" s="18" t="s">
        <v>18</v>
      </c>
      <c r="H133" s="19" t="s">
        <v>19</v>
      </c>
      <c r="I133" s="115" t="s">
        <v>20</v>
      </c>
      <c r="J133" s="20" t="s">
        <v>21</v>
      </c>
      <c r="K133" s="459"/>
    </row>
    <row r="134" spans="1:11">
      <c r="A134" s="412" t="s">
        <v>333</v>
      </c>
      <c r="B134" s="321" t="s">
        <v>1907</v>
      </c>
      <c r="C134" s="460" t="s">
        <v>1908</v>
      </c>
      <c r="D134" s="321" t="s">
        <v>334</v>
      </c>
      <c r="E134" s="432" t="s">
        <v>856</v>
      </c>
      <c r="F134" s="321">
        <v>40</v>
      </c>
      <c r="G134" s="112">
        <v>8650</v>
      </c>
      <c r="H134" s="321">
        <v>7</v>
      </c>
      <c r="I134" s="321">
        <v>2</v>
      </c>
      <c r="J134" s="437">
        <v>2000</v>
      </c>
      <c r="K134" s="450"/>
    </row>
    <row r="135" spans="1:11" ht="16.8" thickBot="1">
      <c r="A135" s="413"/>
      <c r="B135" s="338"/>
      <c r="C135" s="461"/>
      <c r="D135" s="338"/>
      <c r="E135" s="433"/>
      <c r="F135" s="341"/>
      <c r="G135" s="123">
        <v>2000</v>
      </c>
      <c r="H135" s="338"/>
      <c r="I135" s="338"/>
      <c r="J135" s="601"/>
      <c r="K135" s="439"/>
    </row>
    <row r="136" spans="1:11" ht="16.8" thickBot="1">
      <c r="A136" s="321" t="s">
        <v>22</v>
      </c>
      <c r="B136" s="360"/>
      <c r="C136" s="384"/>
      <c r="D136" s="360"/>
      <c r="E136" s="452"/>
      <c r="F136" s="321">
        <f>SUM(F134:F135)</f>
        <v>40</v>
      </c>
      <c r="G136" s="58">
        <f>G134</f>
        <v>8650</v>
      </c>
      <c r="H136" s="446"/>
      <c r="I136" s="615"/>
      <c r="J136" s="398">
        <f>SUM(J134:J135)</f>
        <v>2000</v>
      </c>
      <c r="K136" s="450"/>
    </row>
    <row r="137" spans="1:11" ht="16.8" thickBot="1">
      <c r="A137" s="324"/>
      <c r="B137" s="383"/>
      <c r="C137" s="383"/>
      <c r="D137" s="383"/>
      <c r="E137" s="453"/>
      <c r="F137" s="327"/>
      <c r="G137" s="37">
        <f>G135</f>
        <v>2000</v>
      </c>
      <c r="H137" s="447"/>
      <c r="I137" s="616"/>
      <c r="J137" s="399"/>
      <c r="K137" s="451"/>
    </row>
    <row r="138" spans="1:11" ht="16.8" thickTop="1">
      <c r="A138" s="290"/>
      <c r="B138" s="16"/>
      <c r="C138" s="16"/>
      <c r="D138" s="16"/>
      <c r="E138" s="16"/>
      <c r="F138" s="16"/>
      <c r="G138" s="66"/>
      <c r="H138" s="16"/>
      <c r="I138" s="94"/>
      <c r="J138" s="16"/>
      <c r="K138" s="16"/>
    </row>
    <row r="139" spans="1:11" ht="16.8" thickBot="1">
      <c r="A139" s="109" t="s">
        <v>335</v>
      </c>
      <c r="B139" s="32" t="s">
        <v>189</v>
      </c>
      <c r="C139" s="32" t="s">
        <v>254</v>
      </c>
      <c r="D139" s="24">
        <v>1</v>
      </c>
      <c r="E139" s="38" t="s">
        <v>336</v>
      </c>
      <c r="F139" s="38"/>
      <c r="G139" s="395" t="s">
        <v>256</v>
      </c>
      <c r="H139" s="457"/>
      <c r="I139" s="457"/>
      <c r="J139" s="245">
        <f>J144</f>
        <v>2000</v>
      </c>
      <c r="K139" s="10" t="s">
        <v>8</v>
      </c>
    </row>
    <row r="140" spans="1:11" ht="16.8" customHeight="1" thickTop="1">
      <c r="A140" s="321" t="s">
        <v>9</v>
      </c>
      <c r="B140" s="350" t="s">
        <v>10</v>
      </c>
      <c r="C140" s="350" t="s">
        <v>257</v>
      </c>
      <c r="D140" s="350" t="s">
        <v>12</v>
      </c>
      <c r="E140" s="350" t="s">
        <v>292</v>
      </c>
      <c r="F140" s="350" t="s">
        <v>293</v>
      </c>
      <c r="G140" s="17" t="s">
        <v>15</v>
      </c>
      <c r="H140" s="351" t="s">
        <v>2036</v>
      </c>
      <c r="I140" s="352"/>
      <c r="J140" s="353"/>
      <c r="K140" s="458" t="s">
        <v>17</v>
      </c>
    </row>
    <row r="141" spans="1:11" ht="16.8" thickBot="1">
      <c r="A141" s="338"/>
      <c r="B141" s="338"/>
      <c r="C141" s="338"/>
      <c r="D141" s="338"/>
      <c r="E141" s="338"/>
      <c r="F141" s="365"/>
      <c r="G141" s="18" t="s">
        <v>18</v>
      </c>
      <c r="H141" s="19" t="s">
        <v>19</v>
      </c>
      <c r="I141" s="115" t="s">
        <v>20</v>
      </c>
      <c r="J141" s="20" t="s">
        <v>21</v>
      </c>
      <c r="K141" s="459"/>
    </row>
    <row r="142" spans="1:11" ht="16.5" customHeight="1">
      <c r="A142" s="666" t="s">
        <v>857</v>
      </c>
      <c r="B142" s="407" t="s">
        <v>1909</v>
      </c>
      <c r="C142" s="668" t="s">
        <v>1910</v>
      </c>
      <c r="D142" s="407" t="s">
        <v>858</v>
      </c>
      <c r="E142" s="670" t="s">
        <v>859</v>
      </c>
      <c r="F142" s="407">
        <v>10</v>
      </c>
      <c r="G142" s="145">
        <v>14775</v>
      </c>
      <c r="H142" s="321">
        <v>7</v>
      </c>
      <c r="I142" s="321">
        <v>2</v>
      </c>
      <c r="J142" s="437">
        <v>2000</v>
      </c>
      <c r="K142" s="450"/>
    </row>
    <row r="143" spans="1:11" ht="16.8" thickBot="1">
      <c r="A143" s="667"/>
      <c r="B143" s="418"/>
      <c r="C143" s="669"/>
      <c r="D143" s="418"/>
      <c r="E143" s="671"/>
      <c r="F143" s="408"/>
      <c r="G143" s="146">
        <v>5000</v>
      </c>
      <c r="H143" s="338"/>
      <c r="I143" s="338"/>
      <c r="J143" s="601"/>
      <c r="K143" s="439"/>
    </row>
    <row r="144" spans="1:11" ht="16.8" thickBot="1">
      <c r="A144" s="321" t="s">
        <v>22</v>
      </c>
      <c r="B144" s="360"/>
      <c r="C144" s="384"/>
      <c r="D144" s="360"/>
      <c r="E144" s="452"/>
      <c r="F144" s="321">
        <f>SUM(F142:F143)</f>
        <v>10</v>
      </c>
      <c r="G144" s="58">
        <f>G142</f>
        <v>14775</v>
      </c>
      <c r="H144" s="446"/>
      <c r="I144" s="615"/>
      <c r="J144" s="398">
        <f>SUM(J142:J143)</f>
        <v>2000</v>
      </c>
      <c r="K144" s="450"/>
    </row>
    <row r="145" spans="1:11" ht="16.8" thickBot="1">
      <c r="A145" s="324"/>
      <c r="B145" s="383"/>
      <c r="C145" s="383"/>
      <c r="D145" s="383"/>
      <c r="E145" s="453"/>
      <c r="F145" s="327"/>
      <c r="G145" s="37">
        <f>G143</f>
        <v>5000</v>
      </c>
      <c r="H145" s="447"/>
      <c r="I145" s="616"/>
      <c r="J145" s="399"/>
      <c r="K145" s="451"/>
    </row>
    <row r="146" spans="1:11" ht="16.8" thickTop="1">
      <c r="A146" s="290"/>
      <c r="B146" s="16"/>
      <c r="C146" s="16"/>
      <c r="D146" s="16"/>
      <c r="E146" s="16"/>
      <c r="F146" s="16"/>
      <c r="G146" s="16"/>
      <c r="H146" s="16"/>
      <c r="I146" s="94"/>
      <c r="J146" s="16"/>
      <c r="K146" s="16"/>
    </row>
    <row r="147" spans="1:11" ht="16.8" thickBot="1">
      <c r="A147" s="109" t="s">
        <v>192</v>
      </c>
      <c r="B147" s="32" t="s">
        <v>193</v>
      </c>
      <c r="C147" s="32" t="s">
        <v>5</v>
      </c>
      <c r="D147" s="24">
        <v>2</v>
      </c>
      <c r="E147" s="38" t="s">
        <v>6</v>
      </c>
      <c r="F147" s="38"/>
      <c r="G147" s="395" t="s">
        <v>7</v>
      </c>
      <c r="H147" s="457"/>
      <c r="I147" s="457"/>
      <c r="J147" s="56">
        <f>J154</f>
        <v>4000</v>
      </c>
      <c r="K147" s="10" t="s">
        <v>8</v>
      </c>
    </row>
    <row r="148" spans="1:11" ht="16.8" customHeight="1" thickTop="1">
      <c r="A148" s="321" t="s">
        <v>9</v>
      </c>
      <c r="B148" s="350" t="s">
        <v>10</v>
      </c>
      <c r="C148" s="350" t="s">
        <v>11</v>
      </c>
      <c r="D148" s="350" t="s">
        <v>12</v>
      </c>
      <c r="E148" s="350" t="s">
        <v>13</v>
      </c>
      <c r="F148" s="350" t="s">
        <v>14</v>
      </c>
      <c r="G148" s="17" t="s">
        <v>15</v>
      </c>
      <c r="H148" s="351" t="s">
        <v>2036</v>
      </c>
      <c r="I148" s="352"/>
      <c r="J148" s="353"/>
      <c r="K148" s="458" t="s">
        <v>17</v>
      </c>
    </row>
    <row r="149" spans="1:11" ht="16.8" thickBot="1">
      <c r="A149" s="338"/>
      <c r="B149" s="338"/>
      <c r="C149" s="338"/>
      <c r="D149" s="338"/>
      <c r="E149" s="338"/>
      <c r="F149" s="365"/>
      <c r="G149" s="18" t="s">
        <v>18</v>
      </c>
      <c r="H149" s="19" t="s">
        <v>19</v>
      </c>
      <c r="I149" s="115" t="s">
        <v>20</v>
      </c>
      <c r="J149" s="20" t="s">
        <v>21</v>
      </c>
      <c r="K149" s="459"/>
    </row>
    <row r="150" spans="1:11">
      <c r="A150" s="412" t="s">
        <v>337</v>
      </c>
      <c r="B150" s="321" t="s">
        <v>1913</v>
      </c>
      <c r="C150" s="460" t="s">
        <v>1911</v>
      </c>
      <c r="D150" s="321" t="s">
        <v>860</v>
      </c>
      <c r="E150" s="432" t="s">
        <v>338</v>
      </c>
      <c r="F150" s="321">
        <v>30</v>
      </c>
      <c r="G150" s="112">
        <v>12900</v>
      </c>
      <c r="H150" s="321">
        <v>7</v>
      </c>
      <c r="I150" s="321">
        <v>3</v>
      </c>
      <c r="J150" s="437">
        <v>3000</v>
      </c>
      <c r="K150" s="450"/>
    </row>
    <row r="151" spans="1:11" ht="16.8" thickBot="1">
      <c r="A151" s="413"/>
      <c r="B151" s="338"/>
      <c r="C151" s="461"/>
      <c r="D151" s="338"/>
      <c r="E151" s="433"/>
      <c r="F151" s="341"/>
      <c r="G151" s="123">
        <v>12500</v>
      </c>
      <c r="H151" s="338"/>
      <c r="I151" s="338"/>
      <c r="J151" s="601"/>
      <c r="K151" s="439"/>
    </row>
    <row r="152" spans="1:11">
      <c r="A152" s="455" t="s">
        <v>339</v>
      </c>
      <c r="B152" s="321" t="s">
        <v>1914</v>
      </c>
      <c r="C152" s="339" t="s">
        <v>1912</v>
      </c>
      <c r="D152" s="321" t="s">
        <v>861</v>
      </c>
      <c r="E152" s="432" t="s">
        <v>862</v>
      </c>
      <c r="F152" s="321">
        <v>10</v>
      </c>
      <c r="G152" s="112">
        <v>3000</v>
      </c>
      <c r="H152" s="436">
        <v>7</v>
      </c>
      <c r="I152" s="321">
        <v>1</v>
      </c>
      <c r="J152" s="437">
        <v>1000</v>
      </c>
      <c r="K152" s="434"/>
    </row>
    <row r="153" spans="1:11" ht="16.8" thickBot="1">
      <c r="A153" s="456"/>
      <c r="B153" s="338"/>
      <c r="C153" s="340"/>
      <c r="D153" s="338"/>
      <c r="E153" s="433"/>
      <c r="F153" s="341"/>
      <c r="G153" s="124">
        <v>3000</v>
      </c>
      <c r="H153" s="436"/>
      <c r="I153" s="338"/>
      <c r="J153" s="393"/>
      <c r="K153" s="435"/>
    </row>
    <row r="154" spans="1:11" ht="16.8" thickBot="1">
      <c r="A154" s="321" t="s">
        <v>22</v>
      </c>
      <c r="B154" s="360"/>
      <c r="C154" s="384"/>
      <c r="D154" s="360"/>
      <c r="E154" s="452"/>
      <c r="F154" s="321">
        <v>19</v>
      </c>
      <c r="G154" s="58">
        <f>G150+G152</f>
        <v>15900</v>
      </c>
      <c r="H154" s="446"/>
      <c r="I154" s="615"/>
      <c r="J154" s="398">
        <f>SUM(J150:J153)</f>
        <v>4000</v>
      </c>
      <c r="K154" s="450"/>
    </row>
    <row r="155" spans="1:11" ht="16.8" thickBot="1">
      <c r="A155" s="324"/>
      <c r="B155" s="383"/>
      <c r="C155" s="383"/>
      <c r="D155" s="383"/>
      <c r="E155" s="453"/>
      <c r="F155" s="327"/>
      <c r="G155" s="37">
        <f>G151+G153</f>
        <v>15500</v>
      </c>
      <c r="H155" s="447"/>
      <c r="I155" s="616"/>
      <c r="J155" s="399"/>
      <c r="K155" s="451"/>
    </row>
    <row r="156" spans="1:11" ht="16.8" thickTop="1">
      <c r="A156" s="290"/>
      <c r="B156" s="16"/>
      <c r="C156" s="16"/>
      <c r="D156" s="16"/>
      <c r="E156" s="16"/>
      <c r="F156" s="16"/>
      <c r="G156" s="16"/>
      <c r="H156" s="16"/>
      <c r="I156" s="94"/>
      <c r="J156" s="16"/>
      <c r="K156" s="16"/>
    </row>
    <row r="157" spans="1:11" ht="16.8" thickBot="1">
      <c r="A157" s="109" t="s">
        <v>302</v>
      </c>
      <c r="B157" s="32" t="s">
        <v>191</v>
      </c>
      <c r="C157" s="32" t="s">
        <v>254</v>
      </c>
      <c r="D157" s="24">
        <v>4</v>
      </c>
      <c r="E157" s="38" t="s">
        <v>255</v>
      </c>
      <c r="F157" s="38"/>
      <c r="G157" s="395" t="s">
        <v>256</v>
      </c>
      <c r="H157" s="457"/>
      <c r="I157" s="457"/>
      <c r="J157" s="245">
        <f>J166</f>
        <v>6000</v>
      </c>
      <c r="K157" s="10" t="s">
        <v>8</v>
      </c>
    </row>
    <row r="158" spans="1:11" ht="16.8" customHeight="1" thickTop="1">
      <c r="A158" s="321" t="s">
        <v>9</v>
      </c>
      <c r="B158" s="350" t="s">
        <v>10</v>
      </c>
      <c r="C158" s="350" t="s">
        <v>257</v>
      </c>
      <c r="D158" s="350" t="s">
        <v>12</v>
      </c>
      <c r="E158" s="350" t="s">
        <v>292</v>
      </c>
      <c r="F158" s="350" t="s">
        <v>293</v>
      </c>
      <c r="G158" s="17" t="s">
        <v>15</v>
      </c>
      <c r="H158" s="351" t="s">
        <v>2036</v>
      </c>
      <c r="I158" s="352"/>
      <c r="J158" s="353"/>
      <c r="K158" s="458" t="s">
        <v>17</v>
      </c>
    </row>
    <row r="159" spans="1:11" ht="16.8" thickBot="1">
      <c r="A159" s="338"/>
      <c r="B159" s="338"/>
      <c r="C159" s="338"/>
      <c r="D159" s="338"/>
      <c r="E159" s="338"/>
      <c r="F159" s="365"/>
      <c r="G159" s="18" t="s">
        <v>18</v>
      </c>
      <c r="H159" s="19" t="s">
        <v>19</v>
      </c>
      <c r="I159" s="115" t="s">
        <v>20</v>
      </c>
      <c r="J159" s="20" t="s">
        <v>21</v>
      </c>
      <c r="K159" s="459"/>
    </row>
    <row r="160" spans="1:11" s="106" customFormat="1">
      <c r="A160" s="412" t="s">
        <v>863</v>
      </c>
      <c r="B160" s="321" t="s">
        <v>864</v>
      </c>
      <c r="C160" s="460" t="s">
        <v>1916</v>
      </c>
      <c r="D160" s="321" t="s">
        <v>865</v>
      </c>
      <c r="E160" s="432" t="s">
        <v>866</v>
      </c>
      <c r="F160" s="321">
        <v>20</v>
      </c>
      <c r="G160" s="112">
        <v>7040</v>
      </c>
      <c r="H160" s="321">
        <v>7</v>
      </c>
      <c r="I160" s="321">
        <v>2</v>
      </c>
      <c r="J160" s="437">
        <v>2000</v>
      </c>
      <c r="K160" s="450"/>
    </row>
    <row r="161" spans="1:11" s="106" customFormat="1" ht="16.8" thickBot="1">
      <c r="A161" s="413"/>
      <c r="B161" s="338"/>
      <c r="C161" s="461"/>
      <c r="D161" s="338"/>
      <c r="E161" s="433"/>
      <c r="F161" s="341"/>
      <c r="G161" s="123">
        <v>7000</v>
      </c>
      <c r="H161" s="338"/>
      <c r="I161" s="338"/>
      <c r="J161" s="601"/>
      <c r="K161" s="439"/>
    </row>
    <row r="162" spans="1:11">
      <c r="A162" s="412" t="s">
        <v>867</v>
      </c>
      <c r="B162" s="321" t="s">
        <v>1915</v>
      </c>
      <c r="C162" s="339" t="s">
        <v>1917</v>
      </c>
      <c r="D162" s="321" t="s">
        <v>868</v>
      </c>
      <c r="E162" s="432" t="s">
        <v>869</v>
      </c>
      <c r="F162" s="321">
        <v>30</v>
      </c>
      <c r="G162" s="112">
        <v>2800</v>
      </c>
      <c r="H162" s="321">
        <v>7</v>
      </c>
      <c r="I162" s="321">
        <v>2</v>
      </c>
      <c r="J162" s="437">
        <v>2000</v>
      </c>
      <c r="K162" s="450"/>
    </row>
    <row r="163" spans="1:11" ht="16.8" thickBot="1">
      <c r="A163" s="413"/>
      <c r="B163" s="338"/>
      <c r="C163" s="340"/>
      <c r="D163" s="338"/>
      <c r="E163" s="433"/>
      <c r="F163" s="341"/>
      <c r="G163" s="124">
        <v>2500</v>
      </c>
      <c r="H163" s="338"/>
      <c r="I163" s="338"/>
      <c r="J163" s="601"/>
      <c r="K163" s="439"/>
    </row>
    <row r="164" spans="1:11">
      <c r="A164" s="412" t="s">
        <v>870</v>
      </c>
      <c r="B164" s="321" t="s">
        <v>871</v>
      </c>
      <c r="C164" s="339" t="s">
        <v>1918</v>
      </c>
      <c r="D164" s="321" t="s">
        <v>872</v>
      </c>
      <c r="E164" s="321" t="s">
        <v>873</v>
      </c>
      <c r="F164" s="321">
        <v>50</v>
      </c>
      <c r="G164" s="127">
        <v>9400</v>
      </c>
      <c r="H164" s="436">
        <v>3</v>
      </c>
      <c r="I164" s="321">
        <v>2</v>
      </c>
      <c r="J164" s="437">
        <v>2000</v>
      </c>
      <c r="K164" s="434"/>
    </row>
    <row r="165" spans="1:11" ht="16.8" thickBot="1">
      <c r="A165" s="413"/>
      <c r="B165" s="338"/>
      <c r="C165" s="340"/>
      <c r="D165" s="338"/>
      <c r="E165" s="338"/>
      <c r="F165" s="341"/>
      <c r="G165" s="123">
        <v>4200</v>
      </c>
      <c r="H165" s="436"/>
      <c r="I165" s="338"/>
      <c r="J165" s="601"/>
      <c r="K165" s="435"/>
    </row>
    <row r="166" spans="1:11" ht="16.8" thickBot="1">
      <c r="A166" s="321" t="s">
        <v>22</v>
      </c>
      <c r="B166" s="360"/>
      <c r="C166" s="384"/>
      <c r="D166" s="360"/>
      <c r="E166" s="452"/>
      <c r="F166" s="321">
        <f>SUM(F162:F165)</f>
        <v>80</v>
      </c>
      <c r="G166" s="128">
        <f>G162+G164+G160</f>
        <v>19240</v>
      </c>
      <c r="H166" s="446"/>
      <c r="I166" s="615"/>
      <c r="J166" s="398">
        <f>SUM(J160:J165)</f>
        <v>6000</v>
      </c>
      <c r="K166" s="450"/>
    </row>
    <row r="167" spans="1:11" ht="16.8" thickBot="1">
      <c r="A167" s="324"/>
      <c r="B167" s="383"/>
      <c r="C167" s="383"/>
      <c r="D167" s="383"/>
      <c r="E167" s="453"/>
      <c r="F167" s="327"/>
      <c r="G167" s="122">
        <f>G163+G165+G161</f>
        <v>13700</v>
      </c>
      <c r="H167" s="447"/>
      <c r="I167" s="616"/>
      <c r="J167" s="399"/>
      <c r="K167" s="451"/>
    </row>
    <row r="168" spans="1:11" ht="16.8" thickTop="1">
      <c r="A168" s="290"/>
      <c r="B168" s="16"/>
      <c r="C168" s="16"/>
      <c r="D168" s="16"/>
      <c r="E168" s="16"/>
      <c r="F168" s="16"/>
      <c r="G168" s="16"/>
      <c r="H168" s="16"/>
      <c r="I168" s="94"/>
      <c r="J168" s="16"/>
      <c r="K168" s="16"/>
    </row>
    <row r="169" spans="1:11" ht="16.8" hidden="1" thickBot="1">
      <c r="A169" s="109" t="s">
        <v>340</v>
      </c>
      <c r="B169" s="32" t="s">
        <v>195</v>
      </c>
      <c r="C169" s="32" t="s">
        <v>254</v>
      </c>
      <c r="D169" s="24">
        <v>2</v>
      </c>
      <c r="E169" s="38" t="s">
        <v>255</v>
      </c>
      <c r="F169" s="38"/>
      <c r="G169" s="395" t="s">
        <v>256</v>
      </c>
      <c r="H169" s="457"/>
      <c r="I169" s="457"/>
      <c r="J169" s="10">
        <f>J176</f>
        <v>0</v>
      </c>
      <c r="K169" s="10" t="s">
        <v>8</v>
      </c>
    </row>
    <row r="170" spans="1:11" ht="16.8" hidden="1" thickTop="1">
      <c r="A170" s="321" t="s">
        <v>9</v>
      </c>
      <c r="B170" s="350" t="s">
        <v>10</v>
      </c>
      <c r="C170" s="350" t="s">
        <v>257</v>
      </c>
      <c r="D170" s="350" t="s">
        <v>12</v>
      </c>
      <c r="E170" s="350" t="s">
        <v>292</v>
      </c>
      <c r="F170" s="350" t="s">
        <v>293</v>
      </c>
      <c r="G170" s="17" t="s">
        <v>15</v>
      </c>
      <c r="H170" s="351" t="s">
        <v>16</v>
      </c>
      <c r="I170" s="352"/>
      <c r="J170" s="353"/>
      <c r="K170" s="458" t="s">
        <v>17</v>
      </c>
    </row>
    <row r="171" spans="1:11" ht="16.8" hidden="1" thickBot="1">
      <c r="A171" s="338"/>
      <c r="B171" s="338"/>
      <c r="C171" s="338"/>
      <c r="D171" s="338"/>
      <c r="E171" s="338"/>
      <c r="F171" s="365"/>
      <c r="G171" s="18" t="s">
        <v>18</v>
      </c>
      <c r="H171" s="19" t="s">
        <v>19</v>
      </c>
      <c r="I171" s="115" t="s">
        <v>20</v>
      </c>
      <c r="J171" s="20" t="s">
        <v>21</v>
      </c>
      <c r="K171" s="459"/>
    </row>
    <row r="172" spans="1:11" hidden="1">
      <c r="A172" s="336"/>
      <c r="B172" s="321"/>
      <c r="C172" s="339"/>
      <c r="D172" s="321"/>
      <c r="E172" s="321"/>
      <c r="F172" s="321"/>
      <c r="G172" s="14"/>
      <c r="H172" s="321"/>
      <c r="I172" s="321"/>
      <c r="J172" s="437"/>
      <c r="K172" s="437"/>
    </row>
    <row r="173" spans="1:11" ht="16.8" hidden="1" thickBot="1">
      <c r="A173" s="337"/>
      <c r="B173" s="338"/>
      <c r="C173" s="340"/>
      <c r="D173" s="338"/>
      <c r="E173" s="338"/>
      <c r="F173" s="341"/>
      <c r="G173" s="40"/>
      <c r="H173" s="338"/>
      <c r="I173" s="338"/>
      <c r="J173" s="601"/>
      <c r="K173" s="601"/>
    </row>
    <row r="174" spans="1:11" hidden="1">
      <c r="A174" s="336"/>
      <c r="B174" s="321"/>
      <c r="C174" s="339"/>
      <c r="D174" s="321"/>
      <c r="E174" s="321"/>
      <c r="F174" s="321"/>
      <c r="G174" s="14"/>
      <c r="H174" s="321"/>
      <c r="I174" s="321"/>
      <c r="J174" s="437"/>
      <c r="K174" s="434"/>
    </row>
    <row r="175" spans="1:11" ht="16.8" hidden="1" thickBot="1">
      <c r="A175" s="337"/>
      <c r="B175" s="338"/>
      <c r="C175" s="340"/>
      <c r="D175" s="338"/>
      <c r="E175" s="338"/>
      <c r="F175" s="341"/>
      <c r="G175" s="40"/>
      <c r="H175" s="338"/>
      <c r="I175" s="338"/>
      <c r="J175" s="601"/>
      <c r="K175" s="435"/>
    </row>
    <row r="176" spans="1:11" ht="16.8" hidden="1" thickBot="1">
      <c r="A176" s="321" t="s">
        <v>22</v>
      </c>
      <c r="B176" s="360"/>
      <c r="C176" s="384"/>
      <c r="D176" s="360"/>
      <c r="E176" s="452"/>
      <c r="F176" s="321">
        <f>SUM(F172:F175)</f>
        <v>0</v>
      </c>
      <c r="G176" s="58">
        <f>G172+G174</f>
        <v>0</v>
      </c>
      <c r="H176" s="446"/>
      <c r="I176" s="615"/>
      <c r="J176" s="398">
        <f>SUM(J172:J175)</f>
        <v>0</v>
      </c>
      <c r="K176" s="450"/>
    </row>
    <row r="177" spans="1:11" ht="16.8" hidden="1" thickBot="1">
      <c r="A177" s="324"/>
      <c r="B177" s="383"/>
      <c r="C177" s="383"/>
      <c r="D177" s="383"/>
      <c r="E177" s="453"/>
      <c r="F177" s="327"/>
      <c r="G177" s="37">
        <f>G173+G175</f>
        <v>0</v>
      </c>
      <c r="H177" s="447"/>
      <c r="I177" s="616"/>
      <c r="J177" s="399"/>
      <c r="K177" s="451"/>
    </row>
    <row r="178" spans="1:11" ht="16.8" customHeight="1"/>
    <row r="179" spans="1:11" ht="22.2">
      <c r="A179" s="363" t="s">
        <v>487</v>
      </c>
      <c r="B179" s="364"/>
      <c r="C179" s="364"/>
      <c r="D179" s="45" t="str">
        <f>IF(A181=0,"",VLOOKUP(A181,[24]參照函數!E$1:F$65536,2,FALSE))</f>
        <v>學術性</v>
      </c>
      <c r="E179" s="49"/>
      <c r="F179" s="45" t="s">
        <v>1</v>
      </c>
      <c r="G179" s="49"/>
      <c r="H179" s="49"/>
      <c r="I179" s="126"/>
      <c r="J179" s="49"/>
      <c r="K179" s="49"/>
    </row>
    <row r="180" spans="1:11">
      <c r="A180" s="107"/>
      <c r="B180" s="8" t="s">
        <v>252</v>
      </c>
      <c r="C180" s="8"/>
      <c r="D180" s="7"/>
      <c r="E180" s="7"/>
      <c r="F180" s="7"/>
      <c r="G180" s="7"/>
      <c r="H180" s="7"/>
      <c r="I180" s="107"/>
      <c r="J180" s="7"/>
      <c r="K180" s="7"/>
    </row>
    <row r="181" spans="1:11" ht="16.8" thickBot="1">
      <c r="A181" s="109" t="s">
        <v>372</v>
      </c>
      <c r="B181" s="32" t="str">
        <f>IF(A181=0,"",VLOOKUP(A181,[24]參照函數!A$1:B$65536,2,FALSE))</f>
        <v>黑水溝社</v>
      </c>
      <c r="C181" s="32" t="s">
        <v>254</v>
      </c>
      <c r="D181" s="118">
        <v>3</v>
      </c>
      <c r="E181" s="32" t="s">
        <v>255</v>
      </c>
      <c r="F181" s="32"/>
      <c r="G181" s="346" t="s">
        <v>256</v>
      </c>
      <c r="H181" s="609"/>
      <c r="I181" s="609"/>
      <c r="J181" s="245">
        <f>J190</f>
        <v>5000</v>
      </c>
      <c r="K181" s="7" t="s">
        <v>8</v>
      </c>
    </row>
    <row r="182" spans="1:11" ht="16.8" customHeight="1" thickTop="1">
      <c r="A182" s="321" t="s">
        <v>9</v>
      </c>
      <c r="B182" s="350" t="s">
        <v>10</v>
      </c>
      <c r="C182" s="350" t="s">
        <v>257</v>
      </c>
      <c r="D182" s="350" t="s">
        <v>12</v>
      </c>
      <c r="E182" s="350" t="s">
        <v>258</v>
      </c>
      <c r="F182" s="350" t="s">
        <v>259</v>
      </c>
      <c r="G182" s="17" t="s">
        <v>15</v>
      </c>
      <c r="H182" s="351" t="s">
        <v>2036</v>
      </c>
      <c r="I182" s="352"/>
      <c r="J182" s="353"/>
      <c r="K182" s="458" t="s">
        <v>17</v>
      </c>
    </row>
    <row r="183" spans="1:11" ht="16.8" thickBot="1">
      <c r="A183" s="338"/>
      <c r="B183" s="338"/>
      <c r="C183" s="338"/>
      <c r="D183" s="338"/>
      <c r="E183" s="338"/>
      <c r="F183" s="365"/>
      <c r="G183" s="18" t="s">
        <v>18</v>
      </c>
      <c r="H183" s="19" t="s">
        <v>19</v>
      </c>
      <c r="I183" s="115" t="s">
        <v>20</v>
      </c>
      <c r="J183" s="20" t="s">
        <v>21</v>
      </c>
      <c r="K183" s="459"/>
    </row>
    <row r="184" spans="1:11">
      <c r="A184" s="412" t="s">
        <v>488</v>
      </c>
      <c r="B184" s="321" t="s">
        <v>1919</v>
      </c>
      <c r="C184" s="642" t="s">
        <v>505</v>
      </c>
      <c r="D184" s="321" t="s">
        <v>489</v>
      </c>
      <c r="E184" s="432" t="s">
        <v>491</v>
      </c>
      <c r="F184" s="321">
        <v>20</v>
      </c>
      <c r="G184" s="112">
        <v>5850</v>
      </c>
      <c r="H184" s="321">
        <v>7</v>
      </c>
      <c r="I184" s="321">
        <v>3</v>
      </c>
      <c r="J184" s="437">
        <v>2000</v>
      </c>
      <c r="K184" s="604"/>
    </row>
    <row r="185" spans="1:11" ht="16.8" thickBot="1">
      <c r="A185" s="413"/>
      <c r="B185" s="338"/>
      <c r="C185" s="643"/>
      <c r="D185" s="338"/>
      <c r="E185" s="433"/>
      <c r="F185" s="341"/>
      <c r="G185" s="123">
        <v>3150</v>
      </c>
      <c r="H185" s="338"/>
      <c r="I185" s="338"/>
      <c r="J185" s="393"/>
      <c r="K185" s="608"/>
    </row>
    <row r="186" spans="1:11">
      <c r="A186" s="412" t="s">
        <v>492</v>
      </c>
      <c r="B186" s="321" t="s">
        <v>1920</v>
      </c>
      <c r="C186" s="400" t="s">
        <v>506</v>
      </c>
      <c r="D186" s="321" t="s">
        <v>489</v>
      </c>
      <c r="E186" s="432" t="s">
        <v>494</v>
      </c>
      <c r="F186" s="321">
        <v>25</v>
      </c>
      <c r="G186" s="112">
        <v>3350</v>
      </c>
      <c r="H186" s="436">
        <v>7</v>
      </c>
      <c r="I186" s="321">
        <v>1</v>
      </c>
      <c r="J186" s="437">
        <v>1000</v>
      </c>
      <c r="K186" s="321"/>
    </row>
    <row r="187" spans="1:11" ht="16.8" thickBot="1">
      <c r="A187" s="413"/>
      <c r="B187" s="338"/>
      <c r="C187" s="401"/>
      <c r="D187" s="338"/>
      <c r="E187" s="433"/>
      <c r="F187" s="341"/>
      <c r="G187" s="124">
        <v>1800</v>
      </c>
      <c r="H187" s="436"/>
      <c r="I187" s="338"/>
      <c r="J187" s="393"/>
      <c r="K187" s="322"/>
    </row>
    <row r="188" spans="1:11">
      <c r="A188" s="455" t="s">
        <v>495</v>
      </c>
      <c r="B188" s="321" t="s">
        <v>1921</v>
      </c>
      <c r="C188" s="400" t="s">
        <v>507</v>
      </c>
      <c r="D188" s="321" t="s">
        <v>496</v>
      </c>
      <c r="E188" s="321" t="s">
        <v>493</v>
      </c>
      <c r="F188" s="321">
        <v>30</v>
      </c>
      <c r="G188" s="127">
        <v>5900</v>
      </c>
      <c r="H188" s="321">
        <v>3</v>
      </c>
      <c r="I188" s="321">
        <v>3</v>
      </c>
      <c r="J188" s="437">
        <v>2000</v>
      </c>
      <c r="K188" s="411"/>
    </row>
    <row r="189" spans="1:11" ht="16.8" thickBot="1">
      <c r="A189" s="456"/>
      <c r="B189" s="338"/>
      <c r="C189" s="401"/>
      <c r="D189" s="338"/>
      <c r="E189" s="338"/>
      <c r="F189" s="341"/>
      <c r="G189" s="123">
        <v>3600</v>
      </c>
      <c r="H189" s="338"/>
      <c r="I189" s="338"/>
      <c r="J189" s="393"/>
      <c r="K189" s="608"/>
    </row>
    <row r="190" spans="1:11" ht="16.8" thickBot="1">
      <c r="A190" s="321" t="s">
        <v>22</v>
      </c>
      <c r="B190" s="321"/>
      <c r="C190" s="325"/>
      <c r="D190" s="321"/>
      <c r="E190" s="606"/>
      <c r="F190" s="321">
        <f>SUM(F184:F189)</f>
        <v>75</v>
      </c>
      <c r="G190" s="128">
        <f>G184+G186+G188</f>
        <v>15100</v>
      </c>
      <c r="H190" s="446"/>
      <c r="I190" s="615"/>
      <c r="J190" s="398">
        <f>SUM(J184:J189)</f>
        <v>5000</v>
      </c>
      <c r="K190" s="604"/>
    </row>
    <row r="191" spans="1:11" ht="16.8" thickBot="1">
      <c r="A191" s="324"/>
      <c r="B191" s="324"/>
      <c r="C191" s="324"/>
      <c r="D191" s="324"/>
      <c r="E191" s="607"/>
      <c r="F191" s="327"/>
      <c r="G191" s="122">
        <f>G185+G187+G189</f>
        <v>8550</v>
      </c>
      <c r="H191" s="447"/>
      <c r="I191" s="616"/>
      <c r="J191" s="399"/>
      <c r="K191" s="605"/>
    </row>
    <row r="192" spans="1:11" ht="16.8" thickTop="1">
      <c r="A192" s="290"/>
      <c r="B192" s="23"/>
      <c r="C192" s="23"/>
      <c r="D192" s="23"/>
      <c r="E192" s="23"/>
      <c r="F192" s="23"/>
      <c r="G192" s="23"/>
      <c r="H192" s="23"/>
      <c r="I192" s="94"/>
      <c r="J192" s="23"/>
      <c r="K192" s="23"/>
    </row>
    <row r="193" spans="1:11" hidden="1">
      <c r="A193" s="107"/>
      <c r="B193" s="8" t="s">
        <v>252</v>
      </c>
      <c r="C193" s="8"/>
      <c r="D193" s="7"/>
      <c r="E193" s="7"/>
      <c r="F193" s="7"/>
      <c r="G193" s="7"/>
      <c r="H193" s="7"/>
      <c r="I193" s="107"/>
      <c r="J193" s="7"/>
      <c r="K193" s="7"/>
    </row>
    <row r="194" spans="1:11" ht="16.8" hidden="1" thickBot="1">
      <c r="A194" s="109" t="s">
        <v>373</v>
      </c>
      <c r="B194" s="32" t="str">
        <f>IF(A194=0,"",VLOOKUP(A194,[24]參照函數!A$1:B$65536,2,FALSE))</f>
        <v>健言社</v>
      </c>
      <c r="C194" s="32" t="s">
        <v>254</v>
      </c>
      <c r="D194" s="32">
        <v>1</v>
      </c>
      <c r="E194" s="32" t="s">
        <v>255</v>
      </c>
      <c r="F194" s="32"/>
      <c r="G194" s="346" t="s">
        <v>256</v>
      </c>
      <c r="H194" s="609"/>
      <c r="I194" s="609"/>
      <c r="J194" s="7">
        <f>J199</f>
        <v>0</v>
      </c>
      <c r="K194" s="7" t="s">
        <v>8</v>
      </c>
    </row>
    <row r="195" spans="1:11" ht="16.8" hidden="1" thickTop="1">
      <c r="A195" s="321" t="s">
        <v>9</v>
      </c>
      <c r="B195" s="350" t="s">
        <v>10</v>
      </c>
      <c r="C195" s="350" t="s">
        <v>257</v>
      </c>
      <c r="D195" s="350" t="s">
        <v>12</v>
      </c>
      <c r="E195" s="350" t="s">
        <v>258</v>
      </c>
      <c r="F195" s="350" t="s">
        <v>259</v>
      </c>
      <c r="G195" s="17" t="s">
        <v>15</v>
      </c>
      <c r="H195" s="351" t="s">
        <v>16</v>
      </c>
      <c r="I195" s="352"/>
      <c r="J195" s="353"/>
      <c r="K195" s="458" t="s">
        <v>17</v>
      </c>
    </row>
    <row r="196" spans="1:11" ht="16.8" hidden="1" thickBot="1">
      <c r="A196" s="338"/>
      <c r="B196" s="338"/>
      <c r="C196" s="338"/>
      <c r="D196" s="338"/>
      <c r="E196" s="338"/>
      <c r="F196" s="365"/>
      <c r="G196" s="18" t="s">
        <v>18</v>
      </c>
      <c r="H196" s="19" t="s">
        <v>19</v>
      </c>
      <c r="I196" s="115" t="s">
        <v>20</v>
      </c>
      <c r="J196" s="20" t="s">
        <v>21</v>
      </c>
      <c r="K196" s="459"/>
    </row>
    <row r="197" spans="1:11" hidden="1">
      <c r="A197" s="412"/>
      <c r="B197" s="321"/>
      <c r="C197" s="460"/>
      <c r="D197" s="321"/>
      <c r="E197" s="432"/>
      <c r="F197" s="321"/>
      <c r="G197" s="25"/>
      <c r="H197" s="321"/>
      <c r="I197" s="321"/>
      <c r="J197" s="665"/>
      <c r="K197" s="604"/>
    </row>
    <row r="198" spans="1:11" ht="16.8" hidden="1" thickBot="1">
      <c r="A198" s="413"/>
      <c r="B198" s="338"/>
      <c r="C198" s="461"/>
      <c r="D198" s="338"/>
      <c r="E198" s="433"/>
      <c r="F198" s="341"/>
      <c r="G198" s="28"/>
      <c r="H198" s="338"/>
      <c r="I198" s="338"/>
      <c r="J198" s="429"/>
      <c r="K198" s="608"/>
    </row>
    <row r="199" spans="1:11" ht="16.8" hidden="1" thickBot="1">
      <c r="A199" s="321" t="s">
        <v>22</v>
      </c>
      <c r="B199" s="321"/>
      <c r="C199" s="325"/>
      <c r="D199" s="321"/>
      <c r="E199" s="606"/>
      <c r="F199" s="321">
        <f>SUM(F197:F198)</f>
        <v>0</v>
      </c>
      <c r="G199" s="30">
        <f>G197</f>
        <v>0</v>
      </c>
      <c r="H199" s="330"/>
      <c r="I199" s="615"/>
      <c r="J199" s="332">
        <f>J197</f>
        <v>0</v>
      </c>
      <c r="K199" s="604"/>
    </row>
    <row r="200" spans="1:11" ht="16.8" hidden="1" thickBot="1">
      <c r="A200" s="324"/>
      <c r="B200" s="324"/>
      <c r="C200" s="324"/>
      <c r="D200" s="324"/>
      <c r="E200" s="607"/>
      <c r="F200" s="327"/>
      <c r="G200" s="31">
        <f>G198</f>
        <v>0</v>
      </c>
      <c r="H200" s="331"/>
      <c r="I200" s="616"/>
      <c r="J200" s="333"/>
      <c r="K200" s="605"/>
    </row>
    <row r="201" spans="1:11">
      <c r="A201" s="107"/>
      <c r="B201" s="8" t="s">
        <v>252</v>
      </c>
      <c r="C201" s="8"/>
      <c r="D201" s="7"/>
      <c r="E201" s="7"/>
      <c r="F201" s="7"/>
      <c r="G201" s="7"/>
      <c r="H201" s="7"/>
      <c r="I201" s="107"/>
      <c r="J201" s="7"/>
      <c r="K201" s="7"/>
    </row>
    <row r="202" spans="1:11" ht="16.8" thickBot="1">
      <c r="A202" s="109" t="s">
        <v>374</v>
      </c>
      <c r="B202" s="32" t="str">
        <f>IF(A202=0,"",VLOOKUP(A202,[24]參照函數!A$1:B$65536,2,FALSE))</f>
        <v>大千社</v>
      </c>
      <c r="C202" s="32" t="s">
        <v>254</v>
      </c>
      <c r="D202" s="118">
        <v>3</v>
      </c>
      <c r="E202" s="32" t="s">
        <v>255</v>
      </c>
      <c r="F202" s="32"/>
      <c r="G202" s="346" t="s">
        <v>256</v>
      </c>
      <c r="H202" s="609"/>
      <c r="I202" s="609"/>
      <c r="J202" s="245">
        <f>J211</f>
        <v>3000</v>
      </c>
      <c r="K202" s="7" t="s">
        <v>8</v>
      </c>
    </row>
    <row r="203" spans="1:11" ht="16.8" customHeight="1" thickTop="1">
      <c r="A203" s="321" t="s">
        <v>9</v>
      </c>
      <c r="B203" s="350" t="s">
        <v>10</v>
      </c>
      <c r="C203" s="350" t="s">
        <v>257</v>
      </c>
      <c r="D203" s="350" t="s">
        <v>12</v>
      </c>
      <c r="E203" s="350" t="s">
        <v>258</v>
      </c>
      <c r="F203" s="350" t="s">
        <v>259</v>
      </c>
      <c r="G203" s="17" t="s">
        <v>15</v>
      </c>
      <c r="H203" s="351" t="s">
        <v>2036</v>
      </c>
      <c r="I203" s="352"/>
      <c r="J203" s="353"/>
      <c r="K203" s="458" t="s">
        <v>17</v>
      </c>
    </row>
    <row r="204" spans="1:11" ht="16.8" thickBot="1">
      <c r="A204" s="338"/>
      <c r="B204" s="338"/>
      <c r="C204" s="338"/>
      <c r="D204" s="338"/>
      <c r="E204" s="338"/>
      <c r="F204" s="365"/>
      <c r="G204" s="18" t="s">
        <v>18</v>
      </c>
      <c r="H204" s="19" t="s">
        <v>19</v>
      </c>
      <c r="I204" s="115" t="s">
        <v>20</v>
      </c>
      <c r="J204" s="20" t="s">
        <v>21</v>
      </c>
      <c r="K204" s="459"/>
    </row>
    <row r="205" spans="1:11">
      <c r="A205" s="412" t="s">
        <v>497</v>
      </c>
      <c r="B205" s="321" t="s">
        <v>1759</v>
      </c>
      <c r="C205" s="642" t="s">
        <v>1923</v>
      </c>
      <c r="D205" s="321" t="s">
        <v>498</v>
      </c>
      <c r="E205" s="432" t="s">
        <v>499</v>
      </c>
      <c r="F205" s="321">
        <v>15</v>
      </c>
      <c r="G205" s="112">
        <v>8950</v>
      </c>
      <c r="H205" s="321">
        <v>7</v>
      </c>
      <c r="I205" s="321">
        <v>1</v>
      </c>
      <c r="J205" s="437">
        <v>1000</v>
      </c>
      <c r="K205" s="604"/>
    </row>
    <row r="206" spans="1:11" ht="16.8" thickBot="1">
      <c r="A206" s="413"/>
      <c r="B206" s="338"/>
      <c r="C206" s="643"/>
      <c r="D206" s="338"/>
      <c r="E206" s="433"/>
      <c r="F206" s="341"/>
      <c r="G206" s="123">
        <v>1000</v>
      </c>
      <c r="H206" s="338"/>
      <c r="I206" s="338"/>
      <c r="J206" s="393"/>
      <c r="K206" s="608"/>
    </row>
    <row r="207" spans="1:11">
      <c r="A207" s="455" t="s">
        <v>500</v>
      </c>
      <c r="B207" s="321" t="s">
        <v>1760</v>
      </c>
      <c r="C207" s="400" t="s">
        <v>1922</v>
      </c>
      <c r="D207" s="321" t="s">
        <v>501</v>
      </c>
      <c r="E207" s="432" t="s">
        <v>502</v>
      </c>
      <c r="F207" s="321">
        <v>10</v>
      </c>
      <c r="G207" s="112">
        <v>6500</v>
      </c>
      <c r="H207" s="436">
        <v>7</v>
      </c>
      <c r="I207" s="321">
        <v>1</v>
      </c>
      <c r="J207" s="437">
        <v>1000</v>
      </c>
      <c r="K207" s="321"/>
    </row>
    <row r="208" spans="1:11" ht="16.8" thickBot="1">
      <c r="A208" s="456"/>
      <c r="B208" s="338"/>
      <c r="C208" s="401"/>
      <c r="D208" s="338"/>
      <c r="E208" s="433"/>
      <c r="F208" s="341"/>
      <c r="G208" s="124">
        <v>1000</v>
      </c>
      <c r="H208" s="436"/>
      <c r="I208" s="338"/>
      <c r="J208" s="393"/>
      <c r="K208" s="322"/>
    </row>
    <row r="209" spans="1:11">
      <c r="A209" s="412" t="s">
        <v>503</v>
      </c>
      <c r="B209" s="321" t="s">
        <v>1761</v>
      </c>
      <c r="C209" s="400" t="s">
        <v>1924</v>
      </c>
      <c r="D209" s="321" t="s">
        <v>504</v>
      </c>
      <c r="E209" s="321" t="s">
        <v>502</v>
      </c>
      <c r="F209" s="321">
        <v>15</v>
      </c>
      <c r="G209" s="112">
        <v>4000</v>
      </c>
      <c r="H209" s="321">
        <v>7</v>
      </c>
      <c r="I209" s="321">
        <v>1</v>
      </c>
      <c r="J209" s="437">
        <v>1000</v>
      </c>
      <c r="K209" s="411"/>
    </row>
    <row r="210" spans="1:11" ht="16.8" thickBot="1">
      <c r="A210" s="413"/>
      <c r="B210" s="338"/>
      <c r="C210" s="401"/>
      <c r="D210" s="338"/>
      <c r="E210" s="338"/>
      <c r="F210" s="341"/>
      <c r="G210" s="124">
        <v>1000</v>
      </c>
      <c r="H210" s="338"/>
      <c r="I210" s="338"/>
      <c r="J210" s="393"/>
      <c r="K210" s="608"/>
    </row>
    <row r="211" spans="1:11" ht="16.8" thickBot="1">
      <c r="A211" s="321" t="s">
        <v>22</v>
      </c>
      <c r="B211" s="321"/>
      <c r="C211" s="325"/>
      <c r="D211" s="321"/>
      <c r="E211" s="606"/>
      <c r="F211" s="321">
        <f>SUM(F205:F210)</f>
        <v>40</v>
      </c>
      <c r="G211" s="128">
        <f>G205+G207+G209</f>
        <v>19450</v>
      </c>
      <c r="H211" s="446"/>
      <c r="I211" s="615"/>
      <c r="J211" s="398">
        <f>SUM(J205:J210)</f>
        <v>3000</v>
      </c>
      <c r="K211" s="604"/>
    </row>
    <row r="212" spans="1:11" ht="16.8" thickBot="1">
      <c r="A212" s="324"/>
      <c r="B212" s="324"/>
      <c r="C212" s="324"/>
      <c r="D212" s="324"/>
      <c r="E212" s="607"/>
      <c r="F212" s="327"/>
      <c r="G212" s="122">
        <f>G206+G208+G210</f>
        <v>3000</v>
      </c>
      <c r="H212" s="447"/>
      <c r="I212" s="616"/>
      <c r="J212" s="399"/>
      <c r="K212" s="605"/>
    </row>
    <row r="213" spans="1:11" ht="16.8" thickTop="1">
      <c r="A213" s="290"/>
      <c r="B213" s="23"/>
      <c r="C213" s="23"/>
      <c r="D213" s="23"/>
      <c r="E213" s="23"/>
      <c r="F213" s="23"/>
      <c r="G213" s="23"/>
      <c r="H213" s="23"/>
      <c r="I213" s="94"/>
      <c r="J213" s="23"/>
      <c r="K213" s="23"/>
    </row>
    <row r="214" spans="1:11">
      <c r="A214" s="107"/>
      <c r="B214" s="8" t="s">
        <v>252</v>
      </c>
      <c r="C214" s="8"/>
      <c r="D214" s="7"/>
      <c r="E214" s="7"/>
      <c r="F214" s="7"/>
      <c r="G214" s="7"/>
      <c r="H214" s="7"/>
      <c r="I214" s="107"/>
      <c r="J214" s="245"/>
      <c r="K214" s="7"/>
    </row>
    <row r="215" spans="1:11" ht="16.8" thickBot="1">
      <c r="A215" s="109" t="s">
        <v>375</v>
      </c>
      <c r="B215" s="32" t="str">
        <f>IF(A215=0,"",VLOOKUP(A215,[24]參照函數!A$1:B$65536,2,FALSE))</f>
        <v>天文社</v>
      </c>
      <c r="C215" s="32" t="s">
        <v>254</v>
      </c>
      <c r="D215" s="118">
        <v>4</v>
      </c>
      <c r="E215" s="32" t="s">
        <v>255</v>
      </c>
      <c r="F215" s="32"/>
      <c r="G215" s="346" t="s">
        <v>256</v>
      </c>
      <c r="H215" s="609"/>
      <c r="I215" s="609"/>
      <c r="J215" s="245">
        <f>J226</f>
        <v>8000</v>
      </c>
      <c r="K215" s="7" t="s">
        <v>8</v>
      </c>
    </row>
    <row r="216" spans="1:11" ht="16.8" customHeight="1" thickTop="1">
      <c r="A216" s="321" t="s">
        <v>9</v>
      </c>
      <c r="B216" s="350" t="s">
        <v>10</v>
      </c>
      <c r="C216" s="350" t="s">
        <v>257</v>
      </c>
      <c r="D216" s="350" t="s">
        <v>12</v>
      </c>
      <c r="E216" s="350" t="s">
        <v>258</v>
      </c>
      <c r="F216" s="350" t="s">
        <v>259</v>
      </c>
      <c r="G216" s="17" t="s">
        <v>15</v>
      </c>
      <c r="H216" s="351" t="s">
        <v>2036</v>
      </c>
      <c r="I216" s="352"/>
      <c r="J216" s="353"/>
      <c r="K216" s="458" t="s">
        <v>17</v>
      </c>
    </row>
    <row r="217" spans="1:11" ht="16.8" thickBot="1">
      <c r="A217" s="338"/>
      <c r="B217" s="338"/>
      <c r="C217" s="338"/>
      <c r="D217" s="338"/>
      <c r="E217" s="338"/>
      <c r="F217" s="365"/>
      <c r="G217" s="18" t="s">
        <v>18</v>
      </c>
      <c r="H217" s="19" t="s">
        <v>19</v>
      </c>
      <c r="I217" s="115" t="s">
        <v>20</v>
      </c>
      <c r="J217" s="20" t="s">
        <v>21</v>
      </c>
      <c r="K217" s="459"/>
    </row>
    <row r="218" spans="1:11">
      <c r="A218" s="412" t="s">
        <v>508</v>
      </c>
      <c r="B218" s="321" t="s">
        <v>509</v>
      </c>
      <c r="C218" s="642" t="s">
        <v>521</v>
      </c>
      <c r="D218" s="321" t="s">
        <v>510</v>
      </c>
      <c r="E218" s="432" t="s">
        <v>493</v>
      </c>
      <c r="F218" s="321">
        <v>30</v>
      </c>
      <c r="G218" s="112">
        <v>79500</v>
      </c>
      <c r="H218" s="321">
        <v>3</v>
      </c>
      <c r="I218" s="321">
        <v>3</v>
      </c>
      <c r="J218" s="437">
        <v>3000</v>
      </c>
      <c r="K218" s="604"/>
    </row>
    <row r="219" spans="1:11" ht="16.8" thickBot="1">
      <c r="A219" s="413"/>
      <c r="B219" s="338"/>
      <c r="C219" s="643"/>
      <c r="D219" s="338"/>
      <c r="E219" s="433"/>
      <c r="F219" s="341"/>
      <c r="G219" s="123">
        <v>3000</v>
      </c>
      <c r="H219" s="338"/>
      <c r="I219" s="338"/>
      <c r="J219" s="393"/>
      <c r="K219" s="608"/>
    </row>
    <row r="220" spans="1:11">
      <c r="A220" s="455" t="s">
        <v>511</v>
      </c>
      <c r="B220" s="321" t="s">
        <v>512</v>
      </c>
      <c r="C220" s="400" t="s">
        <v>522</v>
      </c>
      <c r="D220" s="321" t="s">
        <v>514</v>
      </c>
      <c r="E220" s="432" t="s">
        <v>493</v>
      </c>
      <c r="F220" s="321">
        <v>10</v>
      </c>
      <c r="G220" s="112">
        <v>1500</v>
      </c>
      <c r="H220" s="436">
        <v>7</v>
      </c>
      <c r="I220" s="321">
        <v>1</v>
      </c>
      <c r="J220" s="437">
        <v>1000</v>
      </c>
      <c r="K220" s="321"/>
    </row>
    <row r="221" spans="1:11" ht="16.8" thickBot="1">
      <c r="A221" s="456"/>
      <c r="B221" s="338"/>
      <c r="C221" s="401"/>
      <c r="D221" s="338"/>
      <c r="E221" s="433"/>
      <c r="F221" s="341"/>
      <c r="G221" s="124">
        <v>1000</v>
      </c>
      <c r="H221" s="436"/>
      <c r="I221" s="338"/>
      <c r="J221" s="393"/>
      <c r="K221" s="322"/>
    </row>
    <row r="222" spans="1:11">
      <c r="A222" s="412" t="s">
        <v>515</v>
      </c>
      <c r="B222" s="321" t="s">
        <v>516</v>
      </c>
      <c r="C222" s="400" t="s">
        <v>523</v>
      </c>
      <c r="D222" s="321" t="s">
        <v>517</v>
      </c>
      <c r="E222" s="321" t="s">
        <v>493</v>
      </c>
      <c r="F222" s="321">
        <v>20</v>
      </c>
      <c r="G222" s="127">
        <v>10100</v>
      </c>
      <c r="H222" s="321">
        <v>3</v>
      </c>
      <c r="I222" s="321">
        <v>3</v>
      </c>
      <c r="J222" s="437">
        <v>3000</v>
      </c>
      <c r="K222" s="411"/>
    </row>
    <row r="223" spans="1:11" ht="16.8" thickBot="1">
      <c r="A223" s="413"/>
      <c r="B223" s="338"/>
      <c r="C223" s="401"/>
      <c r="D223" s="338"/>
      <c r="E223" s="338"/>
      <c r="F223" s="341"/>
      <c r="G223" s="123">
        <v>3000</v>
      </c>
      <c r="H223" s="338"/>
      <c r="I223" s="338"/>
      <c r="J223" s="393"/>
      <c r="K223" s="608"/>
    </row>
    <row r="224" spans="1:11">
      <c r="A224" s="412" t="s">
        <v>518</v>
      </c>
      <c r="B224" s="321" t="s">
        <v>519</v>
      </c>
      <c r="C224" s="400" t="s">
        <v>524</v>
      </c>
      <c r="D224" s="321" t="s">
        <v>520</v>
      </c>
      <c r="E224" s="321" t="s">
        <v>493</v>
      </c>
      <c r="F224" s="321">
        <v>25</v>
      </c>
      <c r="G224" s="112">
        <v>8300</v>
      </c>
      <c r="H224" s="321">
        <v>6</v>
      </c>
      <c r="I224" s="321">
        <v>1</v>
      </c>
      <c r="J224" s="467">
        <v>1000</v>
      </c>
      <c r="K224" s="321"/>
    </row>
    <row r="225" spans="1:11" ht="16.8" thickBot="1">
      <c r="A225" s="413"/>
      <c r="B225" s="338"/>
      <c r="C225" s="401"/>
      <c r="D225" s="338"/>
      <c r="E225" s="338"/>
      <c r="F225" s="341"/>
      <c r="G225" s="124">
        <v>1000</v>
      </c>
      <c r="H225" s="338"/>
      <c r="I225" s="338"/>
      <c r="J225" s="468"/>
      <c r="K225" s="322"/>
    </row>
    <row r="226" spans="1:11" ht="16.8" thickBot="1">
      <c r="A226" s="321" t="s">
        <v>22</v>
      </c>
      <c r="B226" s="321"/>
      <c r="C226" s="325"/>
      <c r="D226" s="321"/>
      <c r="E226" s="606"/>
      <c r="F226" s="321">
        <f>SUM(F218:F225)</f>
        <v>85</v>
      </c>
      <c r="G226" s="128">
        <f>G218+G220+G222+G224</f>
        <v>99400</v>
      </c>
      <c r="H226" s="446"/>
      <c r="I226" s="615"/>
      <c r="J226" s="398">
        <f>SUM(J218:J225)</f>
        <v>8000</v>
      </c>
      <c r="K226" s="604"/>
    </row>
    <row r="227" spans="1:11" ht="16.8" thickBot="1">
      <c r="A227" s="324"/>
      <c r="B227" s="324"/>
      <c r="C227" s="324"/>
      <c r="D227" s="324"/>
      <c r="E227" s="607"/>
      <c r="F227" s="327"/>
      <c r="G227" s="122">
        <f>G219+G221+G223+G225</f>
        <v>8000</v>
      </c>
      <c r="H227" s="447"/>
      <c r="I227" s="616"/>
      <c r="J227" s="399"/>
      <c r="K227" s="605"/>
    </row>
    <row r="228" spans="1:11" ht="22.8" thickTop="1">
      <c r="A228" s="430"/>
      <c r="B228" s="431"/>
      <c r="C228" s="431"/>
      <c r="D228" s="33"/>
      <c r="E228" s="23"/>
      <c r="F228" s="33"/>
      <c r="G228" s="23"/>
      <c r="H228" s="23"/>
      <c r="I228" s="94"/>
      <c r="J228" s="23"/>
      <c r="K228" s="23"/>
    </row>
    <row r="229" spans="1:11">
      <c r="A229" s="107"/>
      <c r="B229" s="8" t="s">
        <v>252</v>
      </c>
      <c r="C229" s="8"/>
      <c r="D229" s="7"/>
      <c r="E229" s="7"/>
      <c r="F229" s="7"/>
      <c r="G229" s="7"/>
      <c r="H229" s="7"/>
      <c r="I229" s="107"/>
      <c r="J229" s="7"/>
      <c r="K229" s="7"/>
    </row>
    <row r="230" spans="1:11" ht="16.8" thickBot="1">
      <c r="A230" s="109" t="s">
        <v>376</v>
      </c>
      <c r="B230" s="32" t="str">
        <f>IF(A230=0,"",VLOOKUP(A230,[24]參照函數!A$1:B$65536,2,FALSE))</f>
        <v>綠野社</v>
      </c>
      <c r="C230" s="32" t="s">
        <v>254</v>
      </c>
      <c r="D230" s="118">
        <v>5</v>
      </c>
      <c r="E230" s="303" t="s">
        <v>255</v>
      </c>
      <c r="F230" s="32"/>
      <c r="G230" s="346" t="s">
        <v>256</v>
      </c>
      <c r="H230" s="609"/>
      <c r="I230" s="609"/>
      <c r="J230" s="245">
        <f>J243</f>
        <v>6000</v>
      </c>
      <c r="K230" s="7" t="s">
        <v>8</v>
      </c>
    </row>
    <row r="231" spans="1:11" ht="16.8" customHeight="1" thickTop="1">
      <c r="A231" s="321" t="s">
        <v>9</v>
      </c>
      <c r="B231" s="350" t="s">
        <v>10</v>
      </c>
      <c r="C231" s="350" t="s">
        <v>257</v>
      </c>
      <c r="D231" s="350" t="s">
        <v>12</v>
      </c>
      <c r="E231" s="350" t="s">
        <v>258</v>
      </c>
      <c r="F231" s="350" t="s">
        <v>259</v>
      </c>
      <c r="G231" s="17" t="s">
        <v>15</v>
      </c>
      <c r="H231" s="351" t="s">
        <v>2036</v>
      </c>
      <c r="I231" s="352"/>
      <c r="J231" s="353"/>
      <c r="K231" s="458" t="s">
        <v>17</v>
      </c>
    </row>
    <row r="232" spans="1:11" ht="16.8" thickBot="1">
      <c r="A232" s="338"/>
      <c r="B232" s="338"/>
      <c r="C232" s="338"/>
      <c r="D232" s="338"/>
      <c r="E232" s="338"/>
      <c r="F232" s="365"/>
      <c r="G232" s="18" t="s">
        <v>18</v>
      </c>
      <c r="H232" s="19" t="s">
        <v>19</v>
      </c>
      <c r="I232" s="115" t="s">
        <v>20</v>
      </c>
      <c r="J232" s="20" t="s">
        <v>21</v>
      </c>
      <c r="K232" s="459"/>
    </row>
    <row r="233" spans="1:11">
      <c r="A233" s="336" t="s">
        <v>525</v>
      </c>
      <c r="B233" s="321" t="s">
        <v>526</v>
      </c>
      <c r="C233" s="400" t="s">
        <v>541</v>
      </c>
      <c r="D233" s="321" t="s">
        <v>527</v>
      </c>
      <c r="E233" s="321" t="s">
        <v>439</v>
      </c>
      <c r="F233" s="321">
        <v>30</v>
      </c>
      <c r="G233" s="112">
        <v>4220</v>
      </c>
      <c r="H233" s="321">
        <v>7</v>
      </c>
      <c r="I233" s="321">
        <v>4</v>
      </c>
      <c r="J233" s="437">
        <v>2000</v>
      </c>
      <c r="K233" s="604"/>
    </row>
    <row r="234" spans="1:11" ht="16.8" thickBot="1">
      <c r="A234" s="337"/>
      <c r="B234" s="338"/>
      <c r="C234" s="401"/>
      <c r="D234" s="338"/>
      <c r="E234" s="338"/>
      <c r="F234" s="341"/>
      <c r="G234" s="124">
        <v>4000</v>
      </c>
      <c r="H234" s="338"/>
      <c r="I234" s="338"/>
      <c r="J234" s="393"/>
      <c r="K234" s="608"/>
    </row>
    <row r="235" spans="1:11">
      <c r="A235" s="321" t="s">
        <v>528</v>
      </c>
      <c r="B235" s="321" t="s">
        <v>529</v>
      </c>
      <c r="C235" s="400" t="s">
        <v>542</v>
      </c>
      <c r="D235" s="321" t="s">
        <v>530</v>
      </c>
      <c r="E235" s="321" t="s">
        <v>439</v>
      </c>
      <c r="F235" s="321">
        <v>10</v>
      </c>
      <c r="G235" s="112">
        <v>1050</v>
      </c>
      <c r="H235" s="436">
        <v>3</v>
      </c>
      <c r="I235" s="321">
        <v>1</v>
      </c>
      <c r="J235" s="437">
        <v>1000</v>
      </c>
      <c r="K235" s="321"/>
    </row>
    <row r="236" spans="1:11" ht="16.8" thickBot="1">
      <c r="A236" s="338"/>
      <c r="B236" s="338"/>
      <c r="C236" s="401"/>
      <c r="D236" s="338"/>
      <c r="E236" s="338"/>
      <c r="F236" s="341"/>
      <c r="G236" s="124">
        <v>1000</v>
      </c>
      <c r="H236" s="436"/>
      <c r="I236" s="338"/>
      <c r="J236" s="393"/>
      <c r="K236" s="322"/>
    </row>
    <row r="237" spans="1:11">
      <c r="A237" s="336" t="s">
        <v>531</v>
      </c>
      <c r="B237" s="321" t="s">
        <v>532</v>
      </c>
      <c r="C237" s="339" t="s">
        <v>543</v>
      </c>
      <c r="D237" s="321" t="s">
        <v>533</v>
      </c>
      <c r="E237" s="321" t="s">
        <v>534</v>
      </c>
      <c r="F237" s="321">
        <v>20</v>
      </c>
      <c r="G237" s="112">
        <v>1700</v>
      </c>
      <c r="H237" s="321">
        <v>2</v>
      </c>
      <c r="I237" s="321">
        <v>1</v>
      </c>
      <c r="J237" s="437">
        <v>1000</v>
      </c>
      <c r="K237" s="411"/>
    </row>
    <row r="238" spans="1:11" ht="16.8" thickBot="1">
      <c r="A238" s="337"/>
      <c r="B238" s="338"/>
      <c r="C238" s="340"/>
      <c r="D238" s="338"/>
      <c r="E238" s="338"/>
      <c r="F238" s="341"/>
      <c r="G238" s="124">
        <v>1500</v>
      </c>
      <c r="H238" s="338"/>
      <c r="I238" s="338"/>
      <c r="J238" s="393"/>
      <c r="K238" s="608"/>
    </row>
    <row r="239" spans="1:11">
      <c r="A239" s="336" t="s">
        <v>535</v>
      </c>
      <c r="B239" s="321" t="s">
        <v>536</v>
      </c>
      <c r="C239" s="339" t="s">
        <v>544</v>
      </c>
      <c r="D239" s="321" t="s">
        <v>537</v>
      </c>
      <c r="E239" s="321" t="s">
        <v>534</v>
      </c>
      <c r="F239" s="321">
        <v>20</v>
      </c>
      <c r="G239" s="112">
        <v>1400</v>
      </c>
      <c r="H239" s="321">
        <v>3</v>
      </c>
      <c r="I239" s="321">
        <v>1</v>
      </c>
      <c r="J239" s="467">
        <v>1000</v>
      </c>
      <c r="K239" s="321"/>
    </row>
    <row r="240" spans="1:11" ht="16.8" thickBot="1">
      <c r="A240" s="337"/>
      <c r="B240" s="338"/>
      <c r="C240" s="340"/>
      <c r="D240" s="338"/>
      <c r="E240" s="338"/>
      <c r="F240" s="341"/>
      <c r="G240" s="124">
        <v>1000</v>
      </c>
      <c r="H240" s="338"/>
      <c r="I240" s="338"/>
      <c r="J240" s="468"/>
      <c r="K240" s="322"/>
    </row>
    <row r="241" spans="1:11" ht="16.8" thickBot="1">
      <c r="A241" s="343" t="s">
        <v>538</v>
      </c>
      <c r="B241" s="343" t="s">
        <v>539</v>
      </c>
      <c r="C241" s="487" t="s">
        <v>545</v>
      </c>
      <c r="D241" s="343" t="s">
        <v>540</v>
      </c>
      <c r="E241" s="343" t="s">
        <v>534</v>
      </c>
      <c r="F241" s="321">
        <v>20</v>
      </c>
      <c r="G241" s="112">
        <v>2600</v>
      </c>
      <c r="H241" s="321">
        <v>3</v>
      </c>
      <c r="I241" s="321">
        <v>2</v>
      </c>
      <c r="J241" s="437">
        <v>1000</v>
      </c>
      <c r="K241" s="411"/>
    </row>
    <row r="242" spans="1:11" ht="16.8" thickBot="1">
      <c r="A242" s="343"/>
      <c r="B242" s="343"/>
      <c r="C242" s="487"/>
      <c r="D242" s="343"/>
      <c r="E242" s="343"/>
      <c r="F242" s="341"/>
      <c r="G242" s="124">
        <v>2000</v>
      </c>
      <c r="H242" s="338"/>
      <c r="I242" s="338"/>
      <c r="J242" s="393"/>
      <c r="K242" s="608"/>
    </row>
    <row r="243" spans="1:11" ht="16.8" thickBot="1">
      <c r="A243" s="321" t="s">
        <v>22</v>
      </c>
      <c r="B243" s="321"/>
      <c r="C243" s="325"/>
      <c r="D243" s="321"/>
      <c r="E243" s="606"/>
      <c r="F243" s="321">
        <f>SUM(F233:F242)</f>
        <v>100</v>
      </c>
      <c r="G243" s="128">
        <f>G233+G235+G237+G239+G241</f>
        <v>10970</v>
      </c>
      <c r="H243" s="446"/>
      <c r="I243" s="615"/>
      <c r="J243" s="398">
        <f>SUM(J233:J242)</f>
        <v>6000</v>
      </c>
      <c r="K243" s="663"/>
    </row>
    <row r="244" spans="1:11" ht="16.8" thickBot="1">
      <c r="A244" s="324"/>
      <c r="B244" s="324"/>
      <c r="C244" s="324"/>
      <c r="D244" s="324"/>
      <c r="E244" s="607"/>
      <c r="F244" s="327"/>
      <c r="G244" s="122">
        <f>G234+G236+G238+G240+G242</f>
        <v>9500</v>
      </c>
      <c r="H244" s="447"/>
      <c r="I244" s="616"/>
      <c r="J244" s="399"/>
      <c r="K244" s="664"/>
    </row>
    <row r="245" spans="1:11" ht="16.8" thickTop="1">
      <c r="A245" s="290"/>
      <c r="B245" s="23"/>
      <c r="C245" s="23"/>
      <c r="D245" s="23"/>
      <c r="E245" s="23"/>
      <c r="F245" s="23"/>
      <c r="G245" s="23"/>
      <c r="H245" s="23"/>
      <c r="I245" s="94"/>
      <c r="J245" s="23"/>
      <c r="K245" s="23"/>
    </row>
    <row r="246" spans="1:11">
      <c r="A246" s="107"/>
      <c r="B246" s="8" t="s">
        <v>252</v>
      </c>
      <c r="C246" s="8"/>
      <c r="D246" s="7"/>
      <c r="E246" s="7"/>
      <c r="F246" s="7"/>
      <c r="G246" s="7"/>
      <c r="H246" s="7"/>
      <c r="I246" s="107"/>
      <c r="J246" s="7"/>
      <c r="K246" s="7"/>
    </row>
    <row r="247" spans="1:11" ht="16.8" thickBot="1">
      <c r="A247" s="109" t="s">
        <v>377</v>
      </c>
      <c r="B247" s="32" t="str">
        <f>IF(A247=0,"",VLOOKUP(A247,[24]參照函數!A$1:B$65536,2,FALSE))</f>
        <v>中華醫藥研習社</v>
      </c>
      <c r="C247" s="32" t="s">
        <v>254</v>
      </c>
      <c r="D247" s="118">
        <v>6</v>
      </c>
      <c r="E247" s="303" t="s">
        <v>255</v>
      </c>
      <c r="F247" s="32"/>
      <c r="G247" s="346" t="s">
        <v>256</v>
      </c>
      <c r="H247" s="609"/>
      <c r="I247" s="609"/>
      <c r="J247" s="245">
        <f>J262</f>
        <v>12000</v>
      </c>
      <c r="K247" s="7" t="s">
        <v>8</v>
      </c>
    </row>
    <row r="248" spans="1:11" ht="16.8" customHeight="1" thickTop="1">
      <c r="A248" s="321" t="s">
        <v>9</v>
      </c>
      <c r="B248" s="350" t="s">
        <v>10</v>
      </c>
      <c r="C248" s="350" t="s">
        <v>257</v>
      </c>
      <c r="D248" s="350" t="s">
        <v>12</v>
      </c>
      <c r="E248" s="350" t="s">
        <v>258</v>
      </c>
      <c r="F248" s="350" t="s">
        <v>259</v>
      </c>
      <c r="G248" s="17" t="s">
        <v>15</v>
      </c>
      <c r="H248" s="351" t="s">
        <v>2036</v>
      </c>
      <c r="I248" s="352"/>
      <c r="J248" s="353"/>
      <c r="K248" s="458" t="s">
        <v>17</v>
      </c>
    </row>
    <row r="249" spans="1:11" ht="16.8" thickBot="1">
      <c r="A249" s="338"/>
      <c r="B249" s="338"/>
      <c r="C249" s="338"/>
      <c r="D249" s="338"/>
      <c r="E249" s="338"/>
      <c r="F249" s="365"/>
      <c r="G249" s="18" t="s">
        <v>18</v>
      </c>
      <c r="H249" s="19" t="s">
        <v>19</v>
      </c>
      <c r="I249" s="115" t="s">
        <v>20</v>
      </c>
      <c r="J249" s="20" t="s">
        <v>21</v>
      </c>
      <c r="K249" s="459"/>
    </row>
    <row r="250" spans="1:11">
      <c r="A250" s="412" t="s">
        <v>546</v>
      </c>
      <c r="B250" s="321" t="s">
        <v>547</v>
      </c>
      <c r="C250" s="460" t="s">
        <v>1925</v>
      </c>
      <c r="D250" s="321" t="s">
        <v>548</v>
      </c>
      <c r="E250" s="432" t="s">
        <v>490</v>
      </c>
      <c r="F250" s="321">
        <v>15</v>
      </c>
      <c r="G250" s="112">
        <v>4000</v>
      </c>
      <c r="H250" s="321">
        <v>7</v>
      </c>
      <c r="I250" s="321">
        <v>3</v>
      </c>
      <c r="J250" s="437">
        <v>3000</v>
      </c>
      <c r="K250" s="604"/>
    </row>
    <row r="251" spans="1:11" ht="16.8" thickBot="1">
      <c r="A251" s="413"/>
      <c r="B251" s="338"/>
      <c r="C251" s="461"/>
      <c r="D251" s="338"/>
      <c r="E251" s="433"/>
      <c r="F251" s="341"/>
      <c r="G251" s="123">
        <v>3000</v>
      </c>
      <c r="H251" s="338"/>
      <c r="I251" s="338"/>
      <c r="J251" s="393"/>
      <c r="K251" s="608"/>
    </row>
    <row r="252" spans="1:11">
      <c r="A252" s="455" t="s">
        <v>549</v>
      </c>
      <c r="B252" s="321" t="s">
        <v>550</v>
      </c>
      <c r="C252" s="339" t="s">
        <v>1926</v>
      </c>
      <c r="D252" s="321" t="s">
        <v>551</v>
      </c>
      <c r="E252" s="432" t="s">
        <v>490</v>
      </c>
      <c r="F252" s="321">
        <v>15</v>
      </c>
      <c r="G252" s="112">
        <v>2000</v>
      </c>
      <c r="H252" s="436">
        <v>3</v>
      </c>
      <c r="I252" s="321">
        <v>1</v>
      </c>
      <c r="J252" s="437">
        <v>1000</v>
      </c>
      <c r="K252" s="321"/>
    </row>
    <row r="253" spans="1:11" ht="16.8" thickBot="1">
      <c r="A253" s="456"/>
      <c r="B253" s="338"/>
      <c r="C253" s="340"/>
      <c r="D253" s="338"/>
      <c r="E253" s="433"/>
      <c r="F253" s="341"/>
      <c r="G253" s="124">
        <v>2000</v>
      </c>
      <c r="H253" s="436"/>
      <c r="I253" s="338"/>
      <c r="J253" s="393"/>
      <c r="K253" s="322"/>
    </row>
    <row r="254" spans="1:11">
      <c r="A254" s="412" t="s">
        <v>552</v>
      </c>
      <c r="B254" s="321" t="s">
        <v>553</v>
      </c>
      <c r="C254" s="339" t="s">
        <v>1927</v>
      </c>
      <c r="D254" s="321" t="s">
        <v>554</v>
      </c>
      <c r="E254" s="321" t="s">
        <v>555</v>
      </c>
      <c r="F254" s="321">
        <v>15</v>
      </c>
      <c r="G254" s="127">
        <v>1000</v>
      </c>
      <c r="H254" s="321">
        <v>4</v>
      </c>
      <c r="I254" s="321">
        <v>1</v>
      </c>
      <c r="J254" s="437">
        <f>I254*1000</f>
        <v>1000</v>
      </c>
      <c r="K254" s="411"/>
    </row>
    <row r="255" spans="1:11" ht="16.8" thickBot="1">
      <c r="A255" s="413"/>
      <c r="B255" s="338"/>
      <c r="C255" s="340"/>
      <c r="D255" s="338"/>
      <c r="E255" s="338"/>
      <c r="F255" s="341"/>
      <c r="G255" s="123">
        <v>1000</v>
      </c>
      <c r="H255" s="338"/>
      <c r="I255" s="338"/>
      <c r="J255" s="393"/>
      <c r="K255" s="608"/>
    </row>
    <row r="256" spans="1:11">
      <c r="A256" s="412" t="s">
        <v>556</v>
      </c>
      <c r="B256" s="321" t="s">
        <v>557</v>
      </c>
      <c r="C256" s="339" t="s">
        <v>1928</v>
      </c>
      <c r="D256" s="321" t="s">
        <v>554</v>
      </c>
      <c r="E256" s="321" t="s">
        <v>491</v>
      </c>
      <c r="F256" s="321">
        <v>15</v>
      </c>
      <c r="G256" s="112">
        <v>4000</v>
      </c>
      <c r="H256" s="321">
        <v>7</v>
      </c>
      <c r="I256" s="321">
        <v>3</v>
      </c>
      <c r="J256" s="437">
        <v>3000</v>
      </c>
      <c r="K256" s="321"/>
    </row>
    <row r="257" spans="1:11" ht="16.8" thickBot="1">
      <c r="A257" s="413"/>
      <c r="B257" s="338"/>
      <c r="C257" s="340"/>
      <c r="D257" s="338"/>
      <c r="E257" s="338"/>
      <c r="F257" s="341"/>
      <c r="G257" s="124">
        <v>3000</v>
      </c>
      <c r="H257" s="338"/>
      <c r="I257" s="338"/>
      <c r="J257" s="393"/>
      <c r="K257" s="322"/>
    </row>
    <row r="258" spans="1:11">
      <c r="A258" s="412" t="s">
        <v>558</v>
      </c>
      <c r="B258" s="321" t="s">
        <v>559</v>
      </c>
      <c r="C258" s="339" t="s">
        <v>1929</v>
      </c>
      <c r="D258" s="321" t="s">
        <v>560</v>
      </c>
      <c r="E258" s="436" t="s">
        <v>561</v>
      </c>
      <c r="F258" s="321">
        <v>15</v>
      </c>
      <c r="G258" s="127">
        <v>4000</v>
      </c>
      <c r="H258" s="321">
        <v>7</v>
      </c>
      <c r="I258" s="321">
        <v>3</v>
      </c>
      <c r="J258" s="437">
        <v>3000</v>
      </c>
      <c r="K258" s="411"/>
    </row>
    <row r="259" spans="1:11" ht="16.8" thickBot="1">
      <c r="A259" s="413"/>
      <c r="B259" s="338"/>
      <c r="C259" s="340"/>
      <c r="D259" s="338"/>
      <c r="E259" s="436"/>
      <c r="F259" s="341"/>
      <c r="G259" s="124">
        <v>3000</v>
      </c>
      <c r="H259" s="338"/>
      <c r="I259" s="338"/>
      <c r="J259" s="393"/>
      <c r="K259" s="608"/>
    </row>
    <row r="260" spans="1:11">
      <c r="A260" s="455" t="s">
        <v>562</v>
      </c>
      <c r="B260" s="321" t="s">
        <v>563</v>
      </c>
      <c r="C260" s="339" t="s">
        <v>1930</v>
      </c>
      <c r="D260" s="436" t="s">
        <v>560</v>
      </c>
      <c r="E260" s="432" t="s">
        <v>564</v>
      </c>
      <c r="F260" s="321">
        <v>15</v>
      </c>
      <c r="G260" s="112">
        <v>1000</v>
      </c>
      <c r="H260" s="436">
        <v>4</v>
      </c>
      <c r="I260" s="321">
        <v>1</v>
      </c>
      <c r="J260" s="437">
        <f>I260*1000</f>
        <v>1000</v>
      </c>
      <c r="K260" s="321"/>
    </row>
    <row r="261" spans="1:11" ht="16.8" thickBot="1">
      <c r="A261" s="658"/>
      <c r="B261" s="338"/>
      <c r="C261" s="340"/>
      <c r="D261" s="493"/>
      <c r="E261" s="433"/>
      <c r="F261" s="341"/>
      <c r="G261" s="124">
        <v>1000</v>
      </c>
      <c r="H261" s="493"/>
      <c r="I261" s="338"/>
      <c r="J261" s="393"/>
      <c r="K261" s="322"/>
    </row>
    <row r="262" spans="1:11" ht="16.8" thickBot="1">
      <c r="A262" s="321" t="s">
        <v>22</v>
      </c>
      <c r="B262" s="321"/>
      <c r="C262" s="325"/>
      <c r="D262" s="321"/>
      <c r="E262" s="606"/>
      <c r="F262" s="321">
        <f>SUM(F250:F261)</f>
        <v>90</v>
      </c>
      <c r="G262" s="128">
        <f>G250+G252+G254+G256+G258+G260</f>
        <v>16000</v>
      </c>
      <c r="H262" s="446"/>
      <c r="I262" s="615"/>
      <c r="J262" s="398">
        <f>SUM(J250:J261)</f>
        <v>12000</v>
      </c>
      <c r="K262" s="604"/>
    </row>
    <row r="263" spans="1:11" ht="16.8" thickBot="1">
      <c r="A263" s="324"/>
      <c r="B263" s="324"/>
      <c r="C263" s="324"/>
      <c r="D263" s="324"/>
      <c r="E263" s="607"/>
      <c r="F263" s="327"/>
      <c r="G263" s="122">
        <f>G251+G253+G255+G257+G259+G261</f>
        <v>13000</v>
      </c>
      <c r="H263" s="447"/>
      <c r="I263" s="616"/>
      <c r="J263" s="399"/>
      <c r="K263" s="605"/>
    </row>
    <row r="264" spans="1:11" ht="18" customHeight="1" thickTop="1">
      <c r="A264" s="290"/>
      <c r="B264" s="23"/>
      <c r="C264" s="23"/>
      <c r="D264" s="23"/>
      <c r="E264" s="23"/>
      <c r="F264" s="23"/>
      <c r="G264" s="23"/>
      <c r="H264" s="23"/>
      <c r="I264" s="94"/>
      <c r="J264" s="23"/>
      <c r="K264" s="23"/>
    </row>
    <row r="265" spans="1:11">
      <c r="A265" s="107"/>
      <c r="B265" s="8" t="s">
        <v>252</v>
      </c>
      <c r="C265" s="8"/>
      <c r="D265" s="7"/>
      <c r="E265" s="7"/>
      <c r="F265" s="7"/>
      <c r="G265" s="7"/>
      <c r="H265" s="7"/>
      <c r="I265" s="107"/>
      <c r="J265" s="7"/>
      <c r="K265" s="7"/>
    </row>
    <row r="266" spans="1:11" ht="16.8" thickBot="1">
      <c r="A266" s="109" t="s">
        <v>378</v>
      </c>
      <c r="B266" s="32" t="str">
        <f>IF(A266=0,"",VLOOKUP(A266,[24]參照函數!A$1:B$65536,2,FALSE))</f>
        <v>國際經濟商管學生會</v>
      </c>
      <c r="C266" s="32" t="s">
        <v>254</v>
      </c>
      <c r="D266" s="118">
        <v>5</v>
      </c>
      <c r="E266" s="32" t="s">
        <v>255</v>
      </c>
      <c r="F266" s="32"/>
      <c r="G266" s="346" t="s">
        <v>256</v>
      </c>
      <c r="H266" s="609"/>
      <c r="I266" s="609"/>
      <c r="J266" s="245">
        <f>J279</f>
        <v>8000</v>
      </c>
      <c r="K266" s="7" t="s">
        <v>8</v>
      </c>
    </row>
    <row r="267" spans="1:11" ht="16.8" customHeight="1" thickTop="1">
      <c r="A267" s="321" t="s">
        <v>9</v>
      </c>
      <c r="B267" s="350" t="s">
        <v>10</v>
      </c>
      <c r="C267" s="350" t="s">
        <v>257</v>
      </c>
      <c r="D267" s="350" t="s">
        <v>12</v>
      </c>
      <c r="E267" s="350" t="s">
        <v>258</v>
      </c>
      <c r="F267" s="350" t="s">
        <v>259</v>
      </c>
      <c r="G267" s="17" t="s">
        <v>15</v>
      </c>
      <c r="H267" s="351" t="s">
        <v>2036</v>
      </c>
      <c r="I267" s="352"/>
      <c r="J267" s="353"/>
      <c r="K267" s="458" t="s">
        <v>17</v>
      </c>
    </row>
    <row r="268" spans="1:11" ht="16.8" thickBot="1">
      <c r="A268" s="338"/>
      <c r="B268" s="338"/>
      <c r="C268" s="338"/>
      <c r="D268" s="338"/>
      <c r="E268" s="338"/>
      <c r="F268" s="365"/>
      <c r="G268" s="18" t="s">
        <v>18</v>
      </c>
      <c r="H268" s="19" t="s">
        <v>19</v>
      </c>
      <c r="I268" s="115" t="s">
        <v>20</v>
      </c>
      <c r="J268" s="20" t="s">
        <v>21</v>
      </c>
      <c r="K268" s="459"/>
    </row>
    <row r="269" spans="1:11" s="106" customFormat="1">
      <c r="A269" s="638" t="s">
        <v>577</v>
      </c>
      <c r="B269" s="659" t="s">
        <v>565</v>
      </c>
      <c r="C269" s="642" t="s">
        <v>582</v>
      </c>
      <c r="D269" s="321" t="s">
        <v>566</v>
      </c>
      <c r="E269" s="432" t="s">
        <v>567</v>
      </c>
      <c r="F269" s="321">
        <v>38</v>
      </c>
      <c r="G269" s="112">
        <v>88540</v>
      </c>
      <c r="H269" s="321">
        <v>7</v>
      </c>
      <c r="I269" s="321">
        <v>2</v>
      </c>
      <c r="J269" s="437">
        <f>I269*1000</f>
        <v>2000</v>
      </c>
      <c r="K269" s="604"/>
    </row>
    <row r="270" spans="1:11" s="106" customFormat="1" ht="16.8" thickBot="1">
      <c r="A270" s="639"/>
      <c r="B270" s="660"/>
      <c r="C270" s="643"/>
      <c r="D270" s="338"/>
      <c r="E270" s="433"/>
      <c r="F270" s="341"/>
      <c r="G270" s="123">
        <v>2000</v>
      </c>
      <c r="H270" s="338"/>
      <c r="I270" s="338"/>
      <c r="J270" s="393"/>
      <c r="K270" s="608"/>
    </row>
    <row r="271" spans="1:11">
      <c r="A271" s="638" t="s">
        <v>578</v>
      </c>
      <c r="B271" s="659" t="s">
        <v>568</v>
      </c>
      <c r="C271" s="400" t="s">
        <v>569</v>
      </c>
      <c r="D271" s="321" t="s">
        <v>570</v>
      </c>
      <c r="E271" s="432" t="s">
        <v>571</v>
      </c>
      <c r="F271" s="321">
        <v>120</v>
      </c>
      <c r="G271" s="112">
        <v>7100</v>
      </c>
      <c r="H271" s="436">
        <v>4</v>
      </c>
      <c r="I271" s="321">
        <v>1</v>
      </c>
      <c r="J271" s="437">
        <v>1000</v>
      </c>
      <c r="K271" s="604"/>
    </row>
    <row r="272" spans="1:11" ht="16.8" thickBot="1">
      <c r="A272" s="639"/>
      <c r="B272" s="660"/>
      <c r="C272" s="401"/>
      <c r="D272" s="338"/>
      <c r="E272" s="433"/>
      <c r="F272" s="341"/>
      <c r="G272" s="124">
        <v>4000</v>
      </c>
      <c r="H272" s="436"/>
      <c r="I272" s="338"/>
      <c r="J272" s="393"/>
      <c r="K272" s="608"/>
    </row>
    <row r="273" spans="1:11">
      <c r="A273" s="638" t="s">
        <v>579</v>
      </c>
      <c r="B273" s="659" t="s">
        <v>572</v>
      </c>
      <c r="C273" s="661" t="s">
        <v>1932</v>
      </c>
      <c r="D273" s="321" t="s">
        <v>527</v>
      </c>
      <c r="E273" s="321" t="s">
        <v>573</v>
      </c>
      <c r="F273" s="321">
        <v>19</v>
      </c>
      <c r="G273" s="127">
        <v>2520</v>
      </c>
      <c r="H273" s="321">
        <v>7</v>
      </c>
      <c r="I273" s="321">
        <v>2</v>
      </c>
      <c r="J273" s="437">
        <f>I273*1000</f>
        <v>2000</v>
      </c>
      <c r="K273" s="321"/>
    </row>
    <row r="274" spans="1:11" ht="16.8" thickBot="1">
      <c r="A274" s="639"/>
      <c r="B274" s="660"/>
      <c r="C274" s="662"/>
      <c r="D274" s="338"/>
      <c r="E274" s="338"/>
      <c r="F274" s="341"/>
      <c r="G274" s="123">
        <v>2000</v>
      </c>
      <c r="H274" s="338"/>
      <c r="I274" s="338"/>
      <c r="J274" s="393"/>
      <c r="K274" s="322"/>
    </row>
    <row r="275" spans="1:11">
      <c r="A275" s="638" t="s">
        <v>580</v>
      </c>
      <c r="B275" s="659" t="s">
        <v>574</v>
      </c>
      <c r="C275" s="400" t="s">
        <v>1931</v>
      </c>
      <c r="D275" s="321" t="s">
        <v>527</v>
      </c>
      <c r="E275" s="432" t="s">
        <v>490</v>
      </c>
      <c r="F275" s="321">
        <v>60</v>
      </c>
      <c r="G275" s="112">
        <v>3000</v>
      </c>
      <c r="H275" s="321">
        <v>7</v>
      </c>
      <c r="I275" s="321">
        <v>2</v>
      </c>
      <c r="J275" s="437">
        <f>I275*1000</f>
        <v>2000</v>
      </c>
      <c r="K275" s="411"/>
    </row>
    <row r="276" spans="1:11" ht="16.8" thickBot="1">
      <c r="A276" s="639"/>
      <c r="B276" s="660"/>
      <c r="C276" s="401"/>
      <c r="D276" s="338"/>
      <c r="E276" s="433"/>
      <c r="F276" s="341"/>
      <c r="G276" s="124">
        <v>2633</v>
      </c>
      <c r="H276" s="338"/>
      <c r="I276" s="338"/>
      <c r="J276" s="393"/>
      <c r="K276" s="608"/>
    </row>
    <row r="277" spans="1:11">
      <c r="A277" s="638" t="s">
        <v>581</v>
      </c>
      <c r="B277" s="659" t="s">
        <v>575</v>
      </c>
      <c r="C277" s="400" t="s">
        <v>1933</v>
      </c>
      <c r="D277" s="321" t="s">
        <v>527</v>
      </c>
      <c r="E277" s="432" t="s">
        <v>576</v>
      </c>
      <c r="F277" s="321">
        <v>31</v>
      </c>
      <c r="G277" s="127">
        <v>1000</v>
      </c>
      <c r="H277" s="321">
        <v>7</v>
      </c>
      <c r="I277" s="321">
        <v>1</v>
      </c>
      <c r="J277" s="437">
        <f>I277*1000</f>
        <v>1000</v>
      </c>
      <c r="K277" s="321"/>
    </row>
    <row r="278" spans="1:11" ht="16.8" thickBot="1">
      <c r="A278" s="639"/>
      <c r="B278" s="660"/>
      <c r="C278" s="401"/>
      <c r="D278" s="338"/>
      <c r="E278" s="433"/>
      <c r="F278" s="341"/>
      <c r="G278" s="124">
        <v>1000</v>
      </c>
      <c r="H278" s="338"/>
      <c r="I278" s="338"/>
      <c r="J278" s="393"/>
      <c r="K278" s="322"/>
    </row>
    <row r="279" spans="1:11" ht="16.8" thickBot="1">
      <c r="A279" s="321" t="s">
        <v>22</v>
      </c>
      <c r="B279" s="321"/>
      <c r="C279" s="325"/>
      <c r="D279" s="321"/>
      <c r="E279" s="606"/>
      <c r="F279" s="321">
        <f>SUM(F271:F278)</f>
        <v>230</v>
      </c>
      <c r="G279" s="128">
        <f>G271+G273+G275+G277+G269</f>
        <v>102160</v>
      </c>
      <c r="H279" s="330"/>
      <c r="I279" s="332"/>
      <c r="J279" s="398">
        <f>SUM(J269:J278)</f>
        <v>8000</v>
      </c>
      <c r="K279" s="604"/>
    </row>
    <row r="280" spans="1:11" ht="16.8" thickBot="1">
      <c r="A280" s="324"/>
      <c r="B280" s="324"/>
      <c r="C280" s="324"/>
      <c r="D280" s="324"/>
      <c r="E280" s="607"/>
      <c r="F280" s="327"/>
      <c r="G280" s="122">
        <f>G272+G274+G276+G278+G270</f>
        <v>11633</v>
      </c>
      <c r="H280" s="331"/>
      <c r="I280" s="333"/>
      <c r="J280" s="399"/>
      <c r="K280" s="605"/>
    </row>
    <row r="281" spans="1:11" ht="16.8" thickTop="1">
      <c r="A281" s="290"/>
      <c r="B281" s="23"/>
      <c r="C281" s="23"/>
      <c r="D281" s="23"/>
      <c r="E281" s="23"/>
      <c r="F281" s="23"/>
      <c r="G281" s="23"/>
      <c r="H281" s="23"/>
      <c r="I281" s="94"/>
      <c r="J281" s="23"/>
      <c r="K281" s="23"/>
    </row>
    <row r="282" spans="1:11">
      <c r="A282" s="107"/>
      <c r="B282" s="8" t="s">
        <v>252</v>
      </c>
      <c r="C282" s="8"/>
      <c r="D282" s="7"/>
      <c r="E282" s="7"/>
      <c r="F282" s="7"/>
      <c r="G282" s="7"/>
      <c r="H282" s="7"/>
      <c r="I282" s="107"/>
      <c r="J282" s="7"/>
      <c r="K282" s="7"/>
    </row>
    <row r="283" spans="1:11" ht="16.8" thickBot="1">
      <c r="A283" s="109" t="s">
        <v>379</v>
      </c>
      <c r="B283" s="32" t="str">
        <f>IF(A283=0,"",VLOOKUP(A283,[24]參照函數!A$1:B$65536,2,FALSE))</f>
        <v>占星塔羅社</v>
      </c>
      <c r="C283" s="32" t="s">
        <v>254</v>
      </c>
      <c r="D283" s="118">
        <v>5</v>
      </c>
      <c r="E283" s="32" t="s">
        <v>255</v>
      </c>
      <c r="F283" s="32"/>
      <c r="G283" s="346" t="s">
        <v>256</v>
      </c>
      <c r="H283" s="609"/>
      <c r="I283" s="609"/>
      <c r="J283" s="245">
        <f>J296</f>
        <v>6000</v>
      </c>
      <c r="K283" s="7" t="s">
        <v>8</v>
      </c>
    </row>
    <row r="284" spans="1:11" ht="16.8" customHeight="1" thickTop="1">
      <c r="A284" s="321" t="s">
        <v>9</v>
      </c>
      <c r="B284" s="350" t="s">
        <v>10</v>
      </c>
      <c r="C284" s="350" t="s">
        <v>257</v>
      </c>
      <c r="D284" s="350" t="s">
        <v>12</v>
      </c>
      <c r="E284" s="350" t="s">
        <v>258</v>
      </c>
      <c r="F284" s="350" t="s">
        <v>259</v>
      </c>
      <c r="G284" s="17" t="s">
        <v>15</v>
      </c>
      <c r="H284" s="351" t="s">
        <v>2036</v>
      </c>
      <c r="I284" s="352"/>
      <c r="J284" s="353"/>
      <c r="K284" s="458" t="s">
        <v>17</v>
      </c>
    </row>
    <row r="285" spans="1:11" ht="16.8" thickBot="1">
      <c r="A285" s="338"/>
      <c r="B285" s="338"/>
      <c r="C285" s="338"/>
      <c r="D285" s="338"/>
      <c r="E285" s="338"/>
      <c r="F285" s="365"/>
      <c r="G285" s="18" t="s">
        <v>18</v>
      </c>
      <c r="H285" s="19" t="s">
        <v>19</v>
      </c>
      <c r="I285" s="115" t="s">
        <v>20</v>
      </c>
      <c r="J285" s="20" t="s">
        <v>21</v>
      </c>
      <c r="K285" s="459"/>
    </row>
    <row r="286" spans="1:11">
      <c r="A286" s="412" t="s">
        <v>583</v>
      </c>
      <c r="B286" s="321" t="s">
        <v>1935</v>
      </c>
      <c r="C286" s="460" t="s">
        <v>1938</v>
      </c>
      <c r="D286" s="321" t="s">
        <v>584</v>
      </c>
      <c r="E286" s="432" t="s">
        <v>32</v>
      </c>
      <c r="F286" s="321">
        <v>30</v>
      </c>
      <c r="G286" s="112">
        <v>7000</v>
      </c>
      <c r="H286" s="321">
        <v>7</v>
      </c>
      <c r="I286" s="321">
        <v>2</v>
      </c>
      <c r="J286" s="437">
        <f>I286*1000</f>
        <v>2000</v>
      </c>
      <c r="K286" s="604"/>
    </row>
    <row r="287" spans="1:11" ht="16.8" thickBot="1">
      <c r="A287" s="413"/>
      <c r="B287" s="338"/>
      <c r="C287" s="461"/>
      <c r="D287" s="338"/>
      <c r="E287" s="433"/>
      <c r="F287" s="341"/>
      <c r="G287" s="123">
        <v>6500</v>
      </c>
      <c r="H287" s="338"/>
      <c r="I287" s="338"/>
      <c r="J287" s="393"/>
      <c r="K287" s="608"/>
    </row>
    <row r="288" spans="1:11">
      <c r="A288" s="455" t="s">
        <v>585</v>
      </c>
      <c r="B288" s="321" t="s">
        <v>1936</v>
      </c>
      <c r="C288" s="339" t="s">
        <v>1939</v>
      </c>
      <c r="D288" s="321" t="s">
        <v>586</v>
      </c>
      <c r="E288" s="432" t="s">
        <v>32</v>
      </c>
      <c r="F288" s="321">
        <v>16</v>
      </c>
      <c r="G288" s="112">
        <v>7000</v>
      </c>
      <c r="H288" s="436">
        <v>7</v>
      </c>
      <c r="I288" s="321">
        <v>2</v>
      </c>
      <c r="J288" s="437">
        <v>1000</v>
      </c>
      <c r="K288" s="321"/>
    </row>
    <row r="289" spans="1:11" ht="16.8" thickBot="1">
      <c r="A289" s="456"/>
      <c r="B289" s="338"/>
      <c r="C289" s="340"/>
      <c r="D289" s="338"/>
      <c r="E289" s="433"/>
      <c r="F289" s="341"/>
      <c r="G289" s="124">
        <v>6000</v>
      </c>
      <c r="H289" s="436"/>
      <c r="I289" s="338"/>
      <c r="J289" s="393"/>
      <c r="K289" s="322"/>
    </row>
    <row r="290" spans="1:11">
      <c r="A290" s="412" t="s">
        <v>587</v>
      </c>
      <c r="B290" s="321" t="s">
        <v>1937</v>
      </c>
      <c r="C290" s="339" t="s">
        <v>1940</v>
      </c>
      <c r="D290" s="321" t="s">
        <v>588</v>
      </c>
      <c r="E290" s="321" t="s">
        <v>32</v>
      </c>
      <c r="F290" s="321">
        <v>20</v>
      </c>
      <c r="G290" s="127">
        <v>7000</v>
      </c>
      <c r="H290" s="321">
        <v>7</v>
      </c>
      <c r="I290" s="321">
        <v>2</v>
      </c>
      <c r="J290" s="437">
        <v>1000</v>
      </c>
      <c r="K290" s="411"/>
    </row>
    <row r="291" spans="1:11" ht="16.8" thickBot="1">
      <c r="A291" s="413"/>
      <c r="B291" s="338"/>
      <c r="C291" s="340"/>
      <c r="D291" s="338"/>
      <c r="E291" s="338"/>
      <c r="F291" s="341"/>
      <c r="G291" s="123">
        <v>6500</v>
      </c>
      <c r="H291" s="338"/>
      <c r="I291" s="338"/>
      <c r="J291" s="393"/>
      <c r="K291" s="608"/>
    </row>
    <row r="292" spans="1:11">
      <c r="A292" s="412" t="s">
        <v>589</v>
      </c>
      <c r="B292" s="321" t="s">
        <v>590</v>
      </c>
      <c r="C292" s="339" t="s">
        <v>1941</v>
      </c>
      <c r="D292" s="321" t="s">
        <v>591</v>
      </c>
      <c r="E292" s="321" t="s">
        <v>279</v>
      </c>
      <c r="F292" s="321">
        <v>100</v>
      </c>
      <c r="G292" s="112">
        <v>6400</v>
      </c>
      <c r="H292" s="321">
        <v>6</v>
      </c>
      <c r="I292" s="321">
        <v>3</v>
      </c>
      <c r="J292" s="437">
        <v>1000</v>
      </c>
      <c r="K292" s="321"/>
    </row>
    <row r="293" spans="1:11" ht="16.8" thickBot="1">
      <c r="A293" s="413"/>
      <c r="B293" s="338"/>
      <c r="C293" s="340"/>
      <c r="D293" s="338"/>
      <c r="E293" s="338"/>
      <c r="F293" s="341"/>
      <c r="G293" s="124">
        <v>5600</v>
      </c>
      <c r="H293" s="338"/>
      <c r="I293" s="338"/>
      <c r="J293" s="393"/>
      <c r="K293" s="322"/>
    </row>
    <row r="294" spans="1:11">
      <c r="A294" s="455" t="s">
        <v>1934</v>
      </c>
      <c r="B294" s="321" t="s">
        <v>592</v>
      </c>
      <c r="C294" s="339" t="s">
        <v>1942</v>
      </c>
      <c r="D294" s="436" t="s">
        <v>586</v>
      </c>
      <c r="E294" s="432" t="s">
        <v>32</v>
      </c>
      <c r="F294" s="321">
        <v>13</v>
      </c>
      <c r="G294" s="112">
        <v>2000</v>
      </c>
      <c r="H294" s="321">
        <v>4</v>
      </c>
      <c r="I294" s="321">
        <v>1</v>
      </c>
      <c r="J294" s="437">
        <f>I294*1000</f>
        <v>1000</v>
      </c>
      <c r="K294" s="411"/>
    </row>
    <row r="295" spans="1:11" ht="16.8" thickBot="1">
      <c r="A295" s="658"/>
      <c r="B295" s="338"/>
      <c r="C295" s="340"/>
      <c r="D295" s="493"/>
      <c r="E295" s="433"/>
      <c r="F295" s="341"/>
      <c r="G295" s="124">
        <v>1700</v>
      </c>
      <c r="H295" s="338"/>
      <c r="I295" s="338"/>
      <c r="J295" s="393"/>
      <c r="K295" s="608"/>
    </row>
    <row r="296" spans="1:11" ht="16.8" thickBot="1">
      <c r="A296" s="321" t="s">
        <v>22</v>
      </c>
      <c r="B296" s="321"/>
      <c r="C296" s="325"/>
      <c r="D296" s="321"/>
      <c r="E296" s="606"/>
      <c r="F296" s="321">
        <f>SUM(F286:F295)</f>
        <v>179</v>
      </c>
      <c r="G296" s="128">
        <f>G286+G287+G288+G290+G292+G294</f>
        <v>35900</v>
      </c>
      <c r="H296" s="446"/>
      <c r="I296" s="615"/>
      <c r="J296" s="398">
        <f>SUM(J286:J295)</f>
        <v>6000</v>
      </c>
      <c r="K296" s="604"/>
    </row>
    <row r="297" spans="1:11" ht="16.8" thickBot="1">
      <c r="A297" s="324"/>
      <c r="B297" s="324"/>
      <c r="C297" s="324"/>
      <c r="D297" s="324"/>
      <c r="E297" s="607"/>
      <c r="F297" s="327"/>
      <c r="G297" s="122">
        <f>G287+G289+G291+G293+G295</f>
        <v>26300</v>
      </c>
      <c r="H297" s="447"/>
      <c r="I297" s="616"/>
      <c r="J297" s="399"/>
      <c r="K297" s="605"/>
    </row>
    <row r="298" spans="1:11" ht="16.2" customHeight="1" thickTop="1">
      <c r="A298" s="290"/>
      <c r="B298" s="23"/>
      <c r="C298" s="23"/>
      <c r="D298" s="23"/>
      <c r="E298" s="23"/>
      <c r="F298" s="23"/>
      <c r="G298" s="23"/>
      <c r="H298" s="23"/>
      <c r="I298" s="94"/>
      <c r="J298" s="23"/>
      <c r="K298" s="23"/>
    </row>
    <row r="299" spans="1:11">
      <c r="A299" s="107"/>
      <c r="B299" s="8" t="s">
        <v>252</v>
      </c>
      <c r="C299" s="8"/>
      <c r="D299" s="7"/>
      <c r="E299" s="7"/>
      <c r="F299" s="7"/>
      <c r="G299" s="7"/>
      <c r="H299" s="7"/>
      <c r="I299" s="107"/>
      <c r="J299" s="7"/>
      <c r="K299" s="7"/>
    </row>
    <row r="300" spans="1:11" ht="16.8" thickBot="1">
      <c r="A300" s="109" t="s">
        <v>380</v>
      </c>
      <c r="B300" s="32" t="str">
        <f>IF(A300=0,"",VLOOKUP(A300,[24]參照函數!A$1:B$65536,2,FALSE))</f>
        <v>信望愛社</v>
      </c>
      <c r="C300" s="32" t="s">
        <v>254</v>
      </c>
      <c r="D300" s="118">
        <v>4</v>
      </c>
      <c r="E300" s="32" t="s">
        <v>255</v>
      </c>
      <c r="F300" s="32"/>
      <c r="G300" s="346" t="s">
        <v>256</v>
      </c>
      <c r="H300" s="609"/>
      <c r="I300" s="609"/>
      <c r="J300" s="245">
        <f>J311</f>
        <v>3000</v>
      </c>
      <c r="K300" s="7" t="s">
        <v>8</v>
      </c>
    </row>
    <row r="301" spans="1:11" ht="16.8" customHeight="1" thickTop="1">
      <c r="A301" s="321" t="s">
        <v>9</v>
      </c>
      <c r="B301" s="350" t="s">
        <v>10</v>
      </c>
      <c r="C301" s="350" t="s">
        <v>257</v>
      </c>
      <c r="D301" s="350" t="s">
        <v>12</v>
      </c>
      <c r="E301" s="350" t="s">
        <v>258</v>
      </c>
      <c r="F301" s="350" t="s">
        <v>259</v>
      </c>
      <c r="G301" s="17" t="s">
        <v>15</v>
      </c>
      <c r="H301" s="351" t="s">
        <v>2036</v>
      </c>
      <c r="I301" s="352"/>
      <c r="J301" s="353"/>
      <c r="K301" s="458" t="s">
        <v>17</v>
      </c>
    </row>
    <row r="302" spans="1:11" ht="16.8" thickBot="1">
      <c r="A302" s="338"/>
      <c r="B302" s="338"/>
      <c r="C302" s="338"/>
      <c r="D302" s="338"/>
      <c r="E302" s="338"/>
      <c r="F302" s="365"/>
      <c r="G302" s="18" t="s">
        <v>18</v>
      </c>
      <c r="H302" s="19" t="s">
        <v>19</v>
      </c>
      <c r="I302" s="115" t="s">
        <v>20</v>
      </c>
      <c r="J302" s="20" t="s">
        <v>21</v>
      </c>
      <c r="K302" s="459"/>
    </row>
    <row r="303" spans="1:11">
      <c r="A303" s="649" t="s">
        <v>593</v>
      </c>
      <c r="B303" s="649" t="s">
        <v>1943</v>
      </c>
      <c r="C303" s="656" t="s">
        <v>594</v>
      </c>
      <c r="D303" s="645" t="s">
        <v>595</v>
      </c>
      <c r="E303" s="645" t="s">
        <v>261</v>
      </c>
      <c r="F303" s="645">
        <v>40</v>
      </c>
      <c r="G303" s="151">
        <v>7320</v>
      </c>
      <c r="H303" s="321">
        <v>7</v>
      </c>
      <c r="I303" s="321">
        <v>2</v>
      </c>
      <c r="J303" s="437">
        <v>1000</v>
      </c>
      <c r="K303" s="653"/>
    </row>
    <row r="304" spans="1:11" ht="16.8" thickBot="1">
      <c r="A304" s="650"/>
      <c r="B304" s="650"/>
      <c r="C304" s="657"/>
      <c r="D304" s="646"/>
      <c r="E304" s="646"/>
      <c r="F304" s="646"/>
      <c r="G304" s="152">
        <v>2500</v>
      </c>
      <c r="H304" s="338"/>
      <c r="I304" s="338"/>
      <c r="J304" s="393"/>
      <c r="K304" s="648"/>
    </row>
    <row r="305" spans="1:11">
      <c r="A305" s="654" t="s">
        <v>596</v>
      </c>
      <c r="B305" s="649" t="s">
        <v>381</v>
      </c>
      <c r="C305" s="656" t="s">
        <v>597</v>
      </c>
      <c r="D305" s="645" t="s">
        <v>598</v>
      </c>
      <c r="E305" s="645" t="s">
        <v>382</v>
      </c>
      <c r="F305" s="645">
        <v>20</v>
      </c>
      <c r="G305" s="153">
        <v>1500</v>
      </c>
      <c r="H305" s="436">
        <v>7</v>
      </c>
      <c r="I305" s="321">
        <v>1</v>
      </c>
      <c r="J305" s="437">
        <v>0</v>
      </c>
      <c r="K305" s="645"/>
    </row>
    <row r="306" spans="1:11" ht="16.8" thickBot="1">
      <c r="A306" s="655"/>
      <c r="B306" s="650"/>
      <c r="C306" s="657"/>
      <c r="D306" s="646"/>
      <c r="E306" s="646"/>
      <c r="F306" s="646"/>
      <c r="G306" s="154">
        <v>1500</v>
      </c>
      <c r="H306" s="436"/>
      <c r="I306" s="338"/>
      <c r="J306" s="393"/>
      <c r="K306" s="646"/>
    </row>
    <row r="307" spans="1:11">
      <c r="A307" s="651" t="s">
        <v>599</v>
      </c>
      <c r="B307" s="649" t="s">
        <v>600</v>
      </c>
      <c r="C307" s="649" t="s">
        <v>601</v>
      </c>
      <c r="D307" s="645" t="s">
        <v>602</v>
      </c>
      <c r="E307" s="645" t="s">
        <v>382</v>
      </c>
      <c r="F307" s="645">
        <v>20</v>
      </c>
      <c r="G307" s="155">
        <v>1400</v>
      </c>
      <c r="H307" s="321">
        <v>7</v>
      </c>
      <c r="I307" s="321">
        <v>1</v>
      </c>
      <c r="J307" s="437">
        <f>I307*1000</f>
        <v>1000</v>
      </c>
      <c r="K307" s="647"/>
    </row>
    <row r="308" spans="1:11" ht="16.8" thickBot="1">
      <c r="A308" s="652"/>
      <c r="B308" s="650"/>
      <c r="C308" s="650"/>
      <c r="D308" s="646"/>
      <c r="E308" s="646"/>
      <c r="F308" s="646"/>
      <c r="G308" s="152">
        <v>1000</v>
      </c>
      <c r="H308" s="338"/>
      <c r="I308" s="338"/>
      <c r="J308" s="393"/>
      <c r="K308" s="648"/>
    </row>
    <row r="309" spans="1:11">
      <c r="A309" s="649" t="s">
        <v>603</v>
      </c>
      <c r="B309" s="407" t="s">
        <v>604</v>
      </c>
      <c r="C309" s="405" t="s">
        <v>605</v>
      </c>
      <c r="D309" s="407" t="s">
        <v>606</v>
      </c>
      <c r="E309" s="407" t="s">
        <v>607</v>
      </c>
      <c r="F309" s="407">
        <v>500</v>
      </c>
      <c r="G309" s="145">
        <v>1400</v>
      </c>
      <c r="H309" s="321">
        <v>5</v>
      </c>
      <c r="I309" s="321">
        <v>1</v>
      </c>
      <c r="J309" s="437">
        <f>I309*1000</f>
        <v>1000</v>
      </c>
      <c r="K309" s="645"/>
    </row>
    <row r="310" spans="1:11" ht="16.8" thickBot="1">
      <c r="A310" s="650"/>
      <c r="B310" s="418"/>
      <c r="C310" s="406"/>
      <c r="D310" s="418"/>
      <c r="E310" s="418"/>
      <c r="F310" s="408"/>
      <c r="G310" s="144">
        <v>1000</v>
      </c>
      <c r="H310" s="338"/>
      <c r="I310" s="338"/>
      <c r="J310" s="393"/>
      <c r="K310" s="646"/>
    </row>
    <row r="311" spans="1:11" ht="16.8" thickBot="1">
      <c r="A311" s="321" t="s">
        <v>22</v>
      </c>
      <c r="B311" s="321"/>
      <c r="C311" s="325"/>
      <c r="D311" s="321"/>
      <c r="E311" s="606"/>
      <c r="F311" s="321">
        <f>SUM(F303:F310)</f>
        <v>580</v>
      </c>
      <c r="G311" s="128">
        <f>G303+G305+G307+G309</f>
        <v>11620</v>
      </c>
      <c r="H311" s="446"/>
      <c r="I311" s="615"/>
      <c r="J311" s="437">
        <f>SUM(J303:J310)</f>
        <v>3000</v>
      </c>
      <c r="K311" s="604"/>
    </row>
    <row r="312" spans="1:11" ht="16.8" thickBot="1">
      <c r="A312" s="324"/>
      <c r="B312" s="324"/>
      <c r="C312" s="324"/>
      <c r="D312" s="324"/>
      <c r="E312" s="607"/>
      <c r="F312" s="327"/>
      <c r="G312" s="122">
        <f>G304+G306+G308+G310</f>
        <v>6000</v>
      </c>
      <c r="H312" s="447"/>
      <c r="I312" s="616"/>
      <c r="J312" s="393"/>
      <c r="K312" s="605"/>
    </row>
    <row r="313" spans="1:11" ht="16.8" thickTop="1">
      <c r="A313" s="107"/>
      <c r="B313" s="8" t="s">
        <v>252</v>
      </c>
      <c r="C313" s="8"/>
      <c r="D313" s="7"/>
      <c r="E313" s="7"/>
      <c r="F313" s="7"/>
      <c r="G313" s="7"/>
      <c r="H313" s="7"/>
      <c r="I313" s="107"/>
      <c r="J313" s="7"/>
      <c r="K313" s="7"/>
    </row>
    <row r="314" spans="1:11" ht="16.8" thickBot="1">
      <c r="A314" s="109" t="s">
        <v>383</v>
      </c>
      <c r="B314" s="32" t="str">
        <f>IF(A314=0,"",VLOOKUP(A314,[24]參照函數!A$1:B$65536,2,FALSE))</f>
        <v>禪學社</v>
      </c>
      <c r="C314" s="32" t="s">
        <v>254</v>
      </c>
      <c r="D314" s="118">
        <v>3</v>
      </c>
      <c r="E314" s="32" t="s">
        <v>255</v>
      </c>
      <c r="F314" s="32"/>
      <c r="G314" s="346" t="s">
        <v>256</v>
      </c>
      <c r="H314" s="609"/>
      <c r="I314" s="609"/>
      <c r="J314" s="245">
        <f>J323</f>
        <v>2000</v>
      </c>
      <c r="K314" s="7" t="s">
        <v>8</v>
      </c>
    </row>
    <row r="315" spans="1:11" ht="16.8" customHeight="1" thickTop="1">
      <c r="A315" s="321" t="s">
        <v>9</v>
      </c>
      <c r="B315" s="350" t="s">
        <v>10</v>
      </c>
      <c r="C315" s="350" t="s">
        <v>257</v>
      </c>
      <c r="D315" s="350" t="s">
        <v>12</v>
      </c>
      <c r="E315" s="350" t="s">
        <v>258</v>
      </c>
      <c r="F315" s="350" t="s">
        <v>259</v>
      </c>
      <c r="G315" s="17" t="s">
        <v>15</v>
      </c>
      <c r="H315" s="351" t="s">
        <v>2036</v>
      </c>
      <c r="I315" s="352"/>
      <c r="J315" s="353"/>
      <c r="K315" s="458" t="s">
        <v>17</v>
      </c>
    </row>
    <row r="316" spans="1:11" ht="16.8" thickBot="1">
      <c r="A316" s="338"/>
      <c r="B316" s="338"/>
      <c r="C316" s="338"/>
      <c r="D316" s="338"/>
      <c r="E316" s="338"/>
      <c r="F316" s="365"/>
      <c r="G316" s="18" t="s">
        <v>18</v>
      </c>
      <c r="H316" s="19" t="s">
        <v>19</v>
      </c>
      <c r="I316" s="115" t="s">
        <v>20</v>
      </c>
      <c r="J316" s="20" t="s">
        <v>21</v>
      </c>
      <c r="K316" s="459"/>
    </row>
    <row r="317" spans="1:11" s="106" customFormat="1">
      <c r="A317" s="412" t="s">
        <v>608</v>
      </c>
      <c r="B317" s="321" t="s">
        <v>609</v>
      </c>
      <c r="C317" s="642" t="s">
        <v>616</v>
      </c>
      <c r="D317" s="321" t="s">
        <v>610</v>
      </c>
      <c r="E317" s="432" t="s">
        <v>611</v>
      </c>
      <c r="F317" s="321">
        <v>120</v>
      </c>
      <c r="G317" s="112">
        <v>10300</v>
      </c>
      <c r="H317" s="321">
        <v>7</v>
      </c>
      <c r="I317" s="321">
        <v>1</v>
      </c>
      <c r="J317" s="437">
        <v>1000</v>
      </c>
      <c r="K317" s="604"/>
    </row>
    <row r="318" spans="1:11" s="106" customFormat="1" ht="16.8" thickBot="1">
      <c r="A318" s="413"/>
      <c r="B318" s="338"/>
      <c r="C318" s="643"/>
      <c r="D318" s="338"/>
      <c r="E318" s="433"/>
      <c r="F318" s="341"/>
      <c r="G318" s="123">
        <v>2000</v>
      </c>
      <c r="H318" s="338"/>
      <c r="I318" s="338"/>
      <c r="J318" s="393"/>
      <c r="K318" s="608"/>
    </row>
    <row r="319" spans="1:11">
      <c r="A319" s="412" t="s">
        <v>612</v>
      </c>
      <c r="B319" s="321" t="s">
        <v>613</v>
      </c>
      <c r="C319" s="400" t="s">
        <v>1762</v>
      </c>
      <c r="D319" s="321" t="s">
        <v>513</v>
      </c>
      <c r="E319" s="432" t="s">
        <v>490</v>
      </c>
      <c r="F319" s="321">
        <v>100</v>
      </c>
      <c r="G319" s="112">
        <v>2300</v>
      </c>
      <c r="H319" s="436">
        <v>7</v>
      </c>
      <c r="I319" s="321">
        <v>1</v>
      </c>
      <c r="J319" s="437">
        <v>1000</v>
      </c>
      <c r="K319" s="604"/>
    </row>
    <row r="320" spans="1:11" ht="16.8" thickBot="1">
      <c r="A320" s="644"/>
      <c r="B320" s="338"/>
      <c r="C320" s="401"/>
      <c r="D320" s="338"/>
      <c r="E320" s="433"/>
      <c r="F320" s="341"/>
      <c r="G320" s="124">
        <v>2000</v>
      </c>
      <c r="H320" s="436"/>
      <c r="I320" s="338"/>
      <c r="J320" s="393"/>
      <c r="K320" s="608"/>
    </row>
    <row r="321" spans="1:11">
      <c r="A321" s="412" t="s">
        <v>614</v>
      </c>
      <c r="B321" s="321" t="s">
        <v>615</v>
      </c>
      <c r="C321" s="400" t="s">
        <v>617</v>
      </c>
      <c r="D321" s="321" t="s">
        <v>513</v>
      </c>
      <c r="E321" s="321" t="s">
        <v>490</v>
      </c>
      <c r="F321" s="321">
        <v>100</v>
      </c>
      <c r="G321" s="127">
        <v>6480</v>
      </c>
      <c r="H321" s="321">
        <v>7</v>
      </c>
      <c r="I321" s="321">
        <v>0</v>
      </c>
      <c r="J321" s="437">
        <v>0</v>
      </c>
      <c r="K321" s="321"/>
    </row>
    <row r="322" spans="1:11" ht="16.8" thickBot="1">
      <c r="A322" s="644"/>
      <c r="B322" s="338"/>
      <c r="C322" s="401"/>
      <c r="D322" s="338"/>
      <c r="E322" s="338"/>
      <c r="F322" s="341"/>
      <c r="G322" s="123">
        <v>2000</v>
      </c>
      <c r="H322" s="338"/>
      <c r="I322" s="338"/>
      <c r="J322" s="393"/>
      <c r="K322" s="322"/>
    </row>
    <row r="323" spans="1:11" ht="16.8" thickBot="1">
      <c r="A323" s="321" t="s">
        <v>22</v>
      </c>
      <c r="B323" s="321"/>
      <c r="C323" s="325"/>
      <c r="D323" s="321"/>
      <c r="E323" s="606"/>
      <c r="F323" s="321">
        <f>SUM(F319:F322)</f>
        <v>200</v>
      </c>
      <c r="G323" s="128">
        <f>G319+G321+G317</f>
        <v>19080</v>
      </c>
      <c r="H323" s="446"/>
      <c r="I323" s="615"/>
      <c r="J323" s="398">
        <f>SUM(J317:J322)</f>
        <v>2000</v>
      </c>
      <c r="K323" s="604"/>
    </row>
    <row r="324" spans="1:11" ht="16.8" thickBot="1">
      <c r="A324" s="324"/>
      <c r="B324" s="324"/>
      <c r="C324" s="324"/>
      <c r="D324" s="324"/>
      <c r="E324" s="607"/>
      <c r="F324" s="327"/>
      <c r="G324" s="122">
        <f>G320+G322+G318</f>
        <v>6000</v>
      </c>
      <c r="H324" s="447"/>
      <c r="I324" s="616"/>
      <c r="J324" s="399"/>
      <c r="K324" s="605"/>
    </row>
    <row r="325" spans="1:11" ht="16.8" thickTop="1">
      <c r="A325" s="107"/>
      <c r="B325" s="8" t="s">
        <v>252</v>
      </c>
      <c r="C325" s="8"/>
      <c r="D325" s="7"/>
      <c r="E325" s="7"/>
      <c r="F325" s="7"/>
      <c r="G325" s="7"/>
      <c r="H325" s="7"/>
      <c r="I325" s="107"/>
      <c r="J325" s="7"/>
      <c r="K325" s="7"/>
    </row>
    <row r="326" spans="1:11" ht="16.8" thickBot="1">
      <c r="A326" s="109" t="s">
        <v>384</v>
      </c>
      <c r="B326" s="32" t="str">
        <f>IF(A326=0,"",VLOOKUP(A326,[24]參照函數!A$1:B$65536,2,FALSE))</f>
        <v>聖經研究社</v>
      </c>
      <c r="C326" s="32" t="s">
        <v>254</v>
      </c>
      <c r="D326" s="118">
        <v>5</v>
      </c>
      <c r="E326" s="32" t="s">
        <v>255</v>
      </c>
      <c r="F326" s="32"/>
      <c r="G326" s="346" t="s">
        <v>256</v>
      </c>
      <c r="H326" s="609"/>
      <c r="I326" s="609"/>
      <c r="J326" s="245">
        <f>J339</f>
        <v>2000</v>
      </c>
      <c r="K326" s="7" t="s">
        <v>8</v>
      </c>
    </row>
    <row r="327" spans="1:11" ht="16.8" customHeight="1" thickTop="1">
      <c r="A327" s="321" t="s">
        <v>9</v>
      </c>
      <c r="B327" s="350" t="s">
        <v>10</v>
      </c>
      <c r="C327" s="350" t="s">
        <v>257</v>
      </c>
      <c r="D327" s="350" t="s">
        <v>12</v>
      </c>
      <c r="E327" s="350" t="s">
        <v>258</v>
      </c>
      <c r="F327" s="350" t="s">
        <v>259</v>
      </c>
      <c r="G327" s="17" t="s">
        <v>15</v>
      </c>
      <c r="H327" s="351" t="s">
        <v>2036</v>
      </c>
      <c r="I327" s="352"/>
      <c r="J327" s="353"/>
      <c r="K327" s="458" t="s">
        <v>17</v>
      </c>
    </row>
    <row r="328" spans="1:11" ht="16.8" thickBot="1">
      <c r="A328" s="338"/>
      <c r="B328" s="338"/>
      <c r="C328" s="338"/>
      <c r="D328" s="338"/>
      <c r="E328" s="338"/>
      <c r="F328" s="365"/>
      <c r="G328" s="18" t="s">
        <v>18</v>
      </c>
      <c r="H328" s="19" t="s">
        <v>19</v>
      </c>
      <c r="I328" s="115" t="s">
        <v>20</v>
      </c>
      <c r="J328" s="20" t="s">
        <v>21</v>
      </c>
      <c r="K328" s="459"/>
    </row>
    <row r="329" spans="1:11">
      <c r="A329" s="638" t="s">
        <v>627</v>
      </c>
      <c r="B329" s="321" t="s">
        <v>618</v>
      </c>
      <c r="C329" s="642" t="s">
        <v>1944</v>
      </c>
      <c r="D329" s="321" t="s">
        <v>619</v>
      </c>
      <c r="E329" s="432" t="s">
        <v>620</v>
      </c>
      <c r="F329" s="321">
        <v>30</v>
      </c>
      <c r="G329" s="112">
        <v>2200</v>
      </c>
      <c r="H329" s="321">
        <v>7</v>
      </c>
      <c r="I329" s="321">
        <v>1</v>
      </c>
      <c r="J329" s="437">
        <v>1000</v>
      </c>
      <c r="K329" s="604"/>
    </row>
    <row r="330" spans="1:11" ht="16.8" thickBot="1">
      <c r="A330" s="639"/>
      <c r="B330" s="338"/>
      <c r="C330" s="643"/>
      <c r="D330" s="338"/>
      <c r="E330" s="433"/>
      <c r="F330" s="341"/>
      <c r="G330" s="123">
        <v>2200</v>
      </c>
      <c r="H330" s="338"/>
      <c r="I330" s="338"/>
      <c r="J330" s="393"/>
      <c r="K330" s="608"/>
    </row>
    <row r="331" spans="1:11">
      <c r="A331" s="640" t="s">
        <v>628</v>
      </c>
      <c r="B331" s="321" t="s">
        <v>621</v>
      </c>
      <c r="C331" s="400" t="s">
        <v>632</v>
      </c>
      <c r="D331" s="321" t="s">
        <v>622</v>
      </c>
      <c r="E331" s="432" t="s">
        <v>620</v>
      </c>
      <c r="F331" s="321">
        <v>80</v>
      </c>
      <c r="G331" s="112">
        <v>2000</v>
      </c>
      <c r="H331" s="436">
        <v>4</v>
      </c>
      <c r="I331" s="321">
        <v>1</v>
      </c>
      <c r="J331" s="437">
        <f>I331*1000</f>
        <v>1000</v>
      </c>
      <c r="K331" s="321"/>
    </row>
    <row r="332" spans="1:11" ht="16.8" thickBot="1">
      <c r="A332" s="641"/>
      <c r="B332" s="338"/>
      <c r="C332" s="401"/>
      <c r="D332" s="338"/>
      <c r="E332" s="433"/>
      <c r="F332" s="341"/>
      <c r="G332" s="124">
        <v>2000</v>
      </c>
      <c r="H332" s="436"/>
      <c r="I332" s="338"/>
      <c r="J332" s="393"/>
      <c r="K332" s="322"/>
    </row>
    <row r="333" spans="1:11">
      <c r="A333" s="638" t="s">
        <v>629</v>
      </c>
      <c r="B333" s="321" t="s">
        <v>623</v>
      </c>
      <c r="C333" s="400" t="s">
        <v>1945</v>
      </c>
      <c r="D333" s="321" t="s">
        <v>31</v>
      </c>
      <c r="E333" s="321" t="s">
        <v>620</v>
      </c>
      <c r="F333" s="321">
        <v>80</v>
      </c>
      <c r="G333" s="127">
        <v>2000</v>
      </c>
      <c r="H333" s="321">
        <v>4</v>
      </c>
      <c r="I333" s="321">
        <v>0</v>
      </c>
      <c r="J333" s="437">
        <v>0</v>
      </c>
      <c r="K333" s="411"/>
    </row>
    <row r="334" spans="1:11" ht="16.8" thickBot="1">
      <c r="A334" s="639"/>
      <c r="B334" s="338"/>
      <c r="C334" s="401"/>
      <c r="D334" s="338"/>
      <c r="E334" s="338"/>
      <c r="F334" s="341"/>
      <c r="G334" s="123">
        <v>2000</v>
      </c>
      <c r="H334" s="338"/>
      <c r="I334" s="338"/>
      <c r="J334" s="393"/>
      <c r="K334" s="608"/>
    </row>
    <row r="335" spans="1:11">
      <c r="A335" s="638" t="s">
        <v>630</v>
      </c>
      <c r="B335" s="321" t="s">
        <v>624</v>
      </c>
      <c r="C335" s="400" t="s">
        <v>634</v>
      </c>
      <c r="D335" s="321" t="s">
        <v>1946</v>
      </c>
      <c r="E335" s="321" t="s">
        <v>620</v>
      </c>
      <c r="F335" s="321">
        <v>80</v>
      </c>
      <c r="G335" s="112">
        <v>2000</v>
      </c>
      <c r="H335" s="321">
        <v>4</v>
      </c>
      <c r="I335" s="321">
        <v>0</v>
      </c>
      <c r="J335" s="437">
        <v>0</v>
      </c>
      <c r="K335" s="321"/>
    </row>
    <row r="336" spans="1:11" ht="16.8" thickBot="1">
      <c r="A336" s="639"/>
      <c r="B336" s="338"/>
      <c r="C336" s="401"/>
      <c r="D336" s="338"/>
      <c r="E336" s="338"/>
      <c r="F336" s="341"/>
      <c r="G336" s="124">
        <v>2000</v>
      </c>
      <c r="H336" s="338"/>
      <c r="I336" s="338"/>
      <c r="J336" s="393"/>
      <c r="K336" s="322"/>
    </row>
    <row r="337" spans="1:11">
      <c r="A337" s="638" t="s">
        <v>631</v>
      </c>
      <c r="B337" s="321" t="s">
        <v>625</v>
      </c>
      <c r="C337" s="400" t="s">
        <v>635</v>
      </c>
      <c r="D337" s="321" t="s">
        <v>626</v>
      </c>
      <c r="E337" s="436" t="s">
        <v>620</v>
      </c>
      <c r="F337" s="321">
        <v>80</v>
      </c>
      <c r="G337" s="127">
        <v>2000</v>
      </c>
      <c r="H337" s="321">
        <v>4</v>
      </c>
      <c r="I337" s="321">
        <v>0</v>
      </c>
      <c r="J337" s="437">
        <v>0</v>
      </c>
      <c r="K337" s="411"/>
    </row>
    <row r="338" spans="1:11" ht="16.8" thickBot="1">
      <c r="A338" s="639"/>
      <c r="B338" s="338"/>
      <c r="C338" s="401"/>
      <c r="D338" s="338"/>
      <c r="E338" s="436"/>
      <c r="F338" s="341"/>
      <c r="G338" s="124">
        <v>2000</v>
      </c>
      <c r="H338" s="338"/>
      <c r="I338" s="338"/>
      <c r="J338" s="393"/>
      <c r="K338" s="608"/>
    </row>
    <row r="339" spans="1:11" ht="16.8" thickBot="1">
      <c r="A339" s="321" t="s">
        <v>22</v>
      </c>
      <c r="B339" s="321"/>
      <c r="C339" s="325"/>
      <c r="D339" s="321"/>
      <c r="E339" s="606"/>
      <c r="F339" s="321">
        <f>SUM(F329:F338)</f>
        <v>350</v>
      </c>
      <c r="G339" s="128">
        <f>G329+G331+G333+G335+G337</f>
        <v>10200</v>
      </c>
      <c r="H339" s="330"/>
      <c r="I339" s="615"/>
      <c r="J339" s="398">
        <f>SUM(J329:J338)</f>
        <v>2000</v>
      </c>
      <c r="K339" s="604"/>
    </row>
    <row r="340" spans="1:11" ht="16.8" thickBot="1">
      <c r="A340" s="324"/>
      <c r="B340" s="324"/>
      <c r="C340" s="324"/>
      <c r="D340" s="324"/>
      <c r="E340" s="607"/>
      <c r="F340" s="327"/>
      <c r="G340" s="122">
        <f>G330+G332+G334+G336+G338</f>
        <v>10200</v>
      </c>
      <c r="H340" s="331"/>
      <c r="I340" s="616"/>
      <c r="J340" s="399"/>
      <c r="K340" s="605"/>
    </row>
    <row r="341" spans="1:11" ht="7.2" customHeight="1" thickTop="1">
      <c r="A341" s="290"/>
      <c r="B341" s="23"/>
      <c r="C341" s="23"/>
      <c r="D341" s="23"/>
      <c r="E341" s="23"/>
      <c r="F341" s="23"/>
      <c r="G341" s="23"/>
      <c r="H341" s="23"/>
      <c r="I341" s="94"/>
      <c r="J341" s="23"/>
      <c r="K341" s="23"/>
    </row>
    <row r="342" spans="1:11">
      <c r="A342" s="107"/>
      <c r="B342" s="8" t="s">
        <v>252</v>
      </c>
      <c r="C342" s="8"/>
      <c r="D342" s="7"/>
      <c r="E342" s="7"/>
      <c r="F342" s="7"/>
      <c r="G342" s="7"/>
      <c r="H342" s="7"/>
      <c r="I342" s="107"/>
      <c r="J342" s="7"/>
      <c r="K342" s="7"/>
    </row>
    <row r="343" spans="1:11" ht="16.8" thickBot="1">
      <c r="A343" s="109" t="s">
        <v>385</v>
      </c>
      <c r="B343" s="32" t="str">
        <f>IF(A343=0,"",VLOOKUP(A343,[24]參照函數!A$1:B$65536,2,FALSE))</f>
        <v>國際英語演講社</v>
      </c>
      <c r="C343" s="32" t="s">
        <v>254</v>
      </c>
      <c r="D343" s="118">
        <v>6</v>
      </c>
      <c r="E343" s="32" t="s">
        <v>255</v>
      </c>
      <c r="F343" s="32"/>
      <c r="G343" s="346" t="s">
        <v>256</v>
      </c>
      <c r="H343" s="609"/>
      <c r="I343" s="609"/>
      <c r="J343" s="245">
        <f>J358</f>
        <v>9000</v>
      </c>
      <c r="K343" s="7" t="s">
        <v>8</v>
      </c>
    </row>
    <row r="344" spans="1:11" ht="16.8" customHeight="1" thickTop="1">
      <c r="A344" s="321" t="s">
        <v>9</v>
      </c>
      <c r="B344" s="350" t="s">
        <v>10</v>
      </c>
      <c r="C344" s="350" t="s">
        <v>257</v>
      </c>
      <c r="D344" s="350" t="s">
        <v>12</v>
      </c>
      <c r="E344" s="350" t="s">
        <v>258</v>
      </c>
      <c r="F344" s="350" t="s">
        <v>259</v>
      </c>
      <c r="G344" s="17" t="s">
        <v>15</v>
      </c>
      <c r="H344" s="351" t="s">
        <v>2036</v>
      </c>
      <c r="I344" s="352"/>
      <c r="J344" s="353"/>
      <c r="K344" s="458" t="s">
        <v>17</v>
      </c>
    </row>
    <row r="345" spans="1:11" ht="16.8" thickBot="1">
      <c r="A345" s="338"/>
      <c r="B345" s="338"/>
      <c r="C345" s="338"/>
      <c r="D345" s="338"/>
      <c r="E345" s="338"/>
      <c r="F345" s="365"/>
      <c r="G345" s="18" t="s">
        <v>18</v>
      </c>
      <c r="H345" s="19" t="s">
        <v>19</v>
      </c>
      <c r="I345" s="115" t="s">
        <v>20</v>
      </c>
      <c r="J345" s="20" t="s">
        <v>21</v>
      </c>
      <c r="K345" s="459"/>
    </row>
    <row r="346" spans="1:11">
      <c r="A346" s="336" t="s">
        <v>636</v>
      </c>
      <c r="B346" s="321" t="s">
        <v>637</v>
      </c>
      <c r="C346" s="400" t="s">
        <v>652</v>
      </c>
      <c r="D346" s="321" t="s">
        <v>638</v>
      </c>
      <c r="E346" s="321" t="s">
        <v>639</v>
      </c>
      <c r="F346" s="321">
        <v>50</v>
      </c>
      <c r="G346" s="112">
        <v>1930</v>
      </c>
      <c r="H346" s="321">
        <v>4</v>
      </c>
      <c r="I346" s="321">
        <v>1</v>
      </c>
      <c r="J346" s="437">
        <f>I346*1000</f>
        <v>1000</v>
      </c>
      <c r="K346" s="604"/>
    </row>
    <row r="347" spans="1:11" ht="16.8" thickBot="1">
      <c r="A347" s="337"/>
      <c r="B347" s="338"/>
      <c r="C347" s="401"/>
      <c r="D347" s="338"/>
      <c r="E347" s="338"/>
      <c r="F347" s="341"/>
      <c r="G347" s="124">
        <v>1500</v>
      </c>
      <c r="H347" s="338"/>
      <c r="I347" s="338"/>
      <c r="J347" s="393"/>
      <c r="K347" s="608"/>
    </row>
    <row r="348" spans="1:11" s="106" customFormat="1">
      <c r="A348" s="321" t="s">
        <v>640</v>
      </c>
      <c r="B348" s="321" t="s">
        <v>1947</v>
      </c>
      <c r="C348" s="400" t="s">
        <v>653</v>
      </c>
      <c r="D348" s="321" t="s">
        <v>641</v>
      </c>
      <c r="E348" s="321" t="s">
        <v>490</v>
      </c>
      <c r="F348" s="321">
        <v>50</v>
      </c>
      <c r="G348" s="112">
        <v>5570</v>
      </c>
      <c r="H348" s="436">
        <v>7</v>
      </c>
      <c r="I348" s="321">
        <v>3</v>
      </c>
      <c r="J348" s="437">
        <f>I348*1000</f>
        <v>3000</v>
      </c>
      <c r="K348" s="321"/>
    </row>
    <row r="349" spans="1:11" s="106" customFormat="1" ht="16.8" thickBot="1">
      <c r="A349" s="338"/>
      <c r="B349" s="338"/>
      <c r="C349" s="401"/>
      <c r="D349" s="338"/>
      <c r="E349" s="338"/>
      <c r="F349" s="341"/>
      <c r="G349" s="124">
        <v>3500</v>
      </c>
      <c r="H349" s="436"/>
      <c r="I349" s="338"/>
      <c r="J349" s="393"/>
      <c r="K349" s="322"/>
    </row>
    <row r="350" spans="1:11">
      <c r="A350" s="336" t="s">
        <v>642</v>
      </c>
      <c r="B350" s="321" t="s">
        <v>1948</v>
      </c>
      <c r="C350" s="339" t="s">
        <v>1911</v>
      </c>
      <c r="D350" s="321" t="s">
        <v>643</v>
      </c>
      <c r="E350" s="321" t="s">
        <v>639</v>
      </c>
      <c r="F350" s="321">
        <v>15</v>
      </c>
      <c r="G350" s="112">
        <v>1315</v>
      </c>
      <c r="H350" s="321">
        <v>7</v>
      </c>
      <c r="I350" s="321">
        <v>1</v>
      </c>
      <c r="J350" s="437">
        <f t="shared" ref="J350" si="3">I350*1000</f>
        <v>1000</v>
      </c>
      <c r="K350" s="321"/>
    </row>
    <row r="351" spans="1:11" ht="16.8" thickBot="1">
      <c r="A351" s="337"/>
      <c r="B351" s="338"/>
      <c r="C351" s="340"/>
      <c r="D351" s="338"/>
      <c r="E351" s="338"/>
      <c r="F351" s="341"/>
      <c r="G351" s="124">
        <v>1000</v>
      </c>
      <c r="H351" s="338"/>
      <c r="I351" s="338"/>
      <c r="J351" s="393"/>
      <c r="K351" s="322"/>
    </row>
    <row r="352" spans="1:11">
      <c r="A352" s="336" t="s">
        <v>644</v>
      </c>
      <c r="B352" s="321" t="s">
        <v>1949</v>
      </c>
      <c r="C352" s="339" t="s">
        <v>645</v>
      </c>
      <c r="D352" s="321" t="s">
        <v>646</v>
      </c>
      <c r="E352" s="321" t="s">
        <v>639</v>
      </c>
      <c r="F352" s="321">
        <v>80</v>
      </c>
      <c r="G352" s="112">
        <v>7264</v>
      </c>
      <c r="H352" s="321">
        <v>3</v>
      </c>
      <c r="I352" s="321">
        <v>1</v>
      </c>
      <c r="J352" s="437">
        <v>1000</v>
      </c>
      <c r="K352" s="411"/>
    </row>
    <row r="353" spans="1:11" ht="16.8" thickBot="1">
      <c r="A353" s="337"/>
      <c r="B353" s="338"/>
      <c r="C353" s="340"/>
      <c r="D353" s="338"/>
      <c r="E353" s="338"/>
      <c r="F353" s="341"/>
      <c r="G353" s="124">
        <v>4000</v>
      </c>
      <c r="H353" s="338"/>
      <c r="I353" s="338"/>
      <c r="J353" s="393"/>
      <c r="K353" s="608"/>
    </row>
    <row r="354" spans="1:11" ht="16.8" thickBot="1">
      <c r="A354" s="336" t="s">
        <v>647</v>
      </c>
      <c r="B354" s="343" t="s">
        <v>648</v>
      </c>
      <c r="C354" s="487" t="s">
        <v>1797</v>
      </c>
      <c r="D354" s="343" t="s">
        <v>649</v>
      </c>
      <c r="E354" s="321" t="s">
        <v>639</v>
      </c>
      <c r="F354" s="321">
        <v>10</v>
      </c>
      <c r="G354" s="112">
        <v>20000</v>
      </c>
      <c r="H354" s="321">
        <v>4</v>
      </c>
      <c r="I354" s="321">
        <v>1</v>
      </c>
      <c r="J354" s="437">
        <v>1000</v>
      </c>
      <c r="K354" s="321"/>
    </row>
    <row r="355" spans="1:11" ht="16.8" thickBot="1">
      <c r="A355" s="337"/>
      <c r="B355" s="343"/>
      <c r="C355" s="487"/>
      <c r="D355" s="343"/>
      <c r="E355" s="338"/>
      <c r="F355" s="341"/>
      <c r="G355" s="124">
        <v>4000</v>
      </c>
      <c r="H355" s="338"/>
      <c r="I355" s="338"/>
      <c r="J355" s="393"/>
      <c r="K355" s="322"/>
    </row>
    <row r="356" spans="1:11">
      <c r="A356" s="336" t="s">
        <v>650</v>
      </c>
      <c r="B356" s="321" t="s">
        <v>1950</v>
      </c>
      <c r="C356" s="339" t="s">
        <v>1951</v>
      </c>
      <c r="D356" s="321" t="s">
        <v>651</v>
      </c>
      <c r="E356" s="321" t="s">
        <v>639</v>
      </c>
      <c r="F356" s="321">
        <v>10</v>
      </c>
      <c r="G356" s="143">
        <v>5650</v>
      </c>
      <c r="H356" s="436">
        <v>3</v>
      </c>
      <c r="I356" s="321">
        <v>2</v>
      </c>
      <c r="J356" s="437">
        <v>2000</v>
      </c>
      <c r="K356" s="321"/>
    </row>
    <row r="357" spans="1:11" ht="16.8" thickBot="1">
      <c r="A357" s="337"/>
      <c r="B357" s="338"/>
      <c r="C357" s="340"/>
      <c r="D357" s="338"/>
      <c r="E357" s="338"/>
      <c r="F357" s="341"/>
      <c r="G357" s="124">
        <v>4500</v>
      </c>
      <c r="H357" s="493"/>
      <c r="I357" s="338"/>
      <c r="J357" s="393"/>
      <c r="K357" s="338"/>
    </row>
    <row r="358" spans="1:11" ht="16.8" thickBot="1">
      <c r="A358" s="321" t="s">
        <v>22</v>
      </c>
      <c r="B358" s="321"/>
      <c r="C358" s="325"/>
      <c r="D358" s="321"/>
      <c r="E358" s="606"/>
      <c r="F358" s="321">
        <f>SUM(F346:F357)</f>
        <v>215</v>
      </c>
      <c r="G358" s="128">
        <f>G346+G350+G352+G354+G356+G348</f>
        <v>41729</v>
      </c>
      <c r="H358" s="330"/>
      <c r="I358" s="615"/>
      <c r="J358" s="398">
        <f>SUM(J346:J357)</f>
        <v>9000</v>
      </c>
      <c r="K358" s="604"/>
    </row>
    <row r="359" spans="1:11" ht="16.8" thickBot="1">
      <c r="A359" s="324"/>
      <c r="B359" s="324"/>
      <c r="C359" s="324"/>
      <c r="D359" s="324"/>
      <c r="E359" s="607"/>
      <c r="F359" s="327"/>
      <c r="G359" s="122">
        <f>G347+G351+G353+G355+G357+G349</f>
        <v>18500</v>
      </c>
      <c r="H359" s="331"/>
      <c r="I359" s="616"/>
      <c r="J359" s="399"/>
      <c r="K359" s="605"/>
    </row>
    <row r="360" spans="1:11" ht="16.8" thickTop="1">
      <c r="A360" s="290"/>
      <c r="B360" s="23"/>
      <c r="C360" s="23"/>
      <c r="D360" s="23"/>
      <c r="E360" s="23"/>
      <c r="F360" s="23"/>
      <c r="G360" s="23"/>
      <c r="H360" s="23"/>
      <c r="I360" s="94"/>
      <c r="J360" s="23"/>
      <c r="K360" s="23"/>
    </row>
    <row r="361" spans="1:11">
      <c r="A361" s="107"/>
      <c r="B361" s="8" t="s">
        <v>252</v>
      </c>
      <c r="C361" s="8"/>
      <c r="D361" s="7"/>
      <c r="E361" s="7"/>
      <c r="F361" s="7"/>
      <c r="G361" s="7"/>
      <c r="H361" s="7"/>
      <c r="I361" s="107"/>
      <c r="J361" s="7"/>
      <c r="K361" s="7"/>
    </row>
    <row r="362" spans="1:11" ht="16.8" thickBot="1">
      <c r="A362" s="109" t="s">
        <v>386</v>
      </c>
      <c r="B362" s="32" t="str">
        <f>IF(A362=0,"",VLOOKUP(A362,[24]參照函數!A$1:B$65536,2,FALSE))</f>
        <v>模擬聯合國社</v>
      </c>
      <c r="C362" s="32" t="s">
        <v>254</v>
      </c>
      <c r="D362" s="118">
        <v>3</v>
      </c>
      <c r="E362" s="32" t="s">
        <v>255</v>
      </c>
      <c r="F362" s="32"/>
      <c r="G362" s="346" t="s">
        <v>256</v>
      </c>
      <c r="H362" s="609"/>
      <c r="I362" s="609"/>
      <c r="J362" s="245">
        <f>J371</f>
        <v>5000</v>
      </c>
      <c r="K362" s="7" t="s">
        <v>8</v>
      </c>
    </row>
    <row r="363" spans="1:11" ht="16.8" customHeight="1" thickTop="1">
      <c r="A363" s="321" t="s">
        <v>9</v>
      </c>
      <c r="B363" s="350" t="s">
        <v>10</v>
      </c>
      <c r="C363" s="350" t="s">
        <v>257</v>
      </c>
      <c r="D363" s="350" t="s">
        <v>12</v>
      </c>
      <c r="E363" s="350" t="s">
        <v>258</v>
      </c>
      <c r="F363" s="350" t="s">
        <v>259</v>
      </c>
      <c r="G363" s="17" t="s">
        <v>15</v>
      </c>
      <c r="H363" s="351" t="s">
        <v>2036</v>
      </c>
      <c r="I363" s="352"/>
      <c r="J363" s="353"/>
      <c r="K363" s="458" t="s">
        <v>17</v>
      </c>
    </row>
    <row r="364" spans="1:11" ht="16.8" thickBot="1">
      <c r="A364" s="338"/>
      <c r="B364" s="338"/>
      <c r="C364" s="338"/>
      <c r="D364" s="338"/>
      <c r="E364" s="338"/>
      <c r="F364" s="365"/>
      <c r="G364" s="18" t="s">
        <v>18</v>
      </c>
      <c r="H364" s="19" t="s">
        <v>19</v>
      </c>
      <c r="I364" s="115" t="s">
        <v>20</v>
      </c>
      <c r="J364" s="20" t="s">
        <v>21</v>
      </c>
      <c r="K364" s="459"/>
    </row>
    <row r="365" spans="1:11">
      <c r="A365" s="412" t="s">
        <v>654</v>
      </c>
      <c r="B365" s="321" t="s">
        <v>655</v>
      </c>
      <c r="C365" s="339" t="s">
        <v>656</v>
      </c>
      <c r="D365" s="321" t="s">
        <v>657</v>
      </c>
      <c r="E365" s="321" t="s">
        <v>658</v>
      </c>
      <c r="F365" s="321">
        <v>40</v>
      </c>
      <c r="G365" s="112">
        <v>4000</v>
      </c>
      <c r="H365" s="321">
        <v>4</v>
      </c>
      <c r="I365" s="321">
        <v>1</v>
      </c>
      <c r="J365" s="437">
        <v>1000</v>
      </c>
      <c r="K365" s="604"/>
    </row>
    <row r="366" spans="1:11" ht="16.8" thickBot="1">
      <c r="A366" s="413"/>
      <c r="B366" s="338"/>
      <c r="C366" s="340"/>
      <c r="D366" s="338"/>
      <c r="E366" s="338"/>
      <c r="F366" s="341"/>
      <c r="G366" s="124">
        <v>4000</v>
      </c>
      <c r="H366" s="338"/>
      <c r="I366" s="338"/>
      <c r="J366" s="393"/>
      <c r="K366" s="608"/>
    </row>
    <row r="367" spans="1:11" ht="16.2" customHeight="1">
      <c r="A367" s="455" t="s">
        <v>659</v>
      </c>
      <c r="B367" s="321" t="s">
        <v>660</v>
      </c>
      <c r="C367" s="339" t="s">
        <v>1952</v>
      </c>
      <c r="D367" s="321" t="s">
        <v>657</v>
      </c>
      <c r="E367" s="432" t="s">
        <v>491</v>
      </c>
      <c r="F367" s="321">
        <v>40</v>
      </c>
      <c r="G367" s="112">
        <v>6000</v>
      </c>
      <c r="H367" s="436">
        <v>7</v>
      </c>
      <c r="I367" s="321">
        <v>3</v>
      </c>
      <c r="J367" s="437">
        <f>I367*1000</f>
        <v>3000</v>
      </c>
      <c r="K367" s="321"/>
    </row>
    <row r="368" spans="1:11" ht="16.8" thickBot="1">
      <c r="A368" s="456"/>
      <c r="B368" s="338"/>
      <c r="C368" s="340"/>
      <c r="D368" s="338"/>
      <c r="E368" s="433"/>
      <c r="F368" s="341"/>
      <c r="G368" s="124">
        <v>5000</v>
      </c>
      <c r="H368" s="436"/>
      <c r="I368" s="338"/>
      <c r="J368" s="393"/>
      <c r="K368" s="322"/>
    </row>
    <row r="369" spans="1:11">
      <c r="A369" s="412" t="s">
        <v>661</v>
      </c>
      <c r="B369" s="321" t="s">
        <v>662</v>
      </c>
      <c r="C369" s="339" t="s">
        <v>663</v>
      </c>
      <c r="D369" s="321" t="s">
        <v>664</v>
      </c>
      <c r="E369" s="321" t="s">
        <v>564</v>
      </c>
      <c r="F369" s="321">
        <v>50</v>
      </c>
      <c r="G369" s="127">
        <v>2200</v>
      </c>
      <c r="H369" s="321">
        <v>4</v>
      </c>
      <c r="I369" s="321">
        <v>1</v>
      </c>
      <c r="J369" s="437">
        <v>1000</v>
      </c>
      <c r="K369" s="411"/>
    </row>
    <row r="370" spans="1:11" ht="16.8" thickBot="1">
      <c r="A370" s="413"/>
      <c r="B370" s="338"/>
      <c r="C370" s="340"/>
      <c r="D370" s="338"/>
      <c r="E370" s="338"/>
      <c r="F370" s="341"/>
      <c r="G370" s="123">
        <v>2000</v>
      </c>
      <c r="H370" s="338"/>
      <c r="I370" s="338"/>
      <c r="J370" s="393"/>
      <c r="K370" s="608"/>
    </row>
    <row r="371" spans="1:11" ht="16.8" thickBot="1">
      <c r="A371" s="321" t="s">
        <v>22</v>
      </c>
      <c r="B371" s="321"/>
      <c r="C371" s="325"/>
      <c r="D371" s="321"/>
      <c r="E371" s="606"/>
      <c r="F371" s="321">
        <f>SUM(F365:F370)</f>
        <v>130</v>
      </c>
      <c r="G371" s="128">
        <f>G365+G367+G369</f>
        <v>12200</v>
      </c>
      <c r="H371" s="330"/>
      <c r="I371" s="615"/>
      <c r="J371" s="398">
        <f>SUM(J365:J370)</f>
        <v>5000</v>
      </c>
      <c r="K371" s="604"/>
    </row>
    <row r="372" spans="1:11" ht="16.8" thickBot="1">
      <c r="A372" s="324"/>
      <c r="B372" s="324"/>
      <c r="C372" s="324"/>
      <c r="D372" s="324"/>
      <c r="E372" s="607"/>
      <c r="F372" s="327"/>
      <c r="G372" s="122">
        <f>G366+G368+G370</f>
        <v>11000</v>
      </c>
      <c r="H372" s="331"/>
      <c r="I372" s="616"/>
      <c r="J372" s="399"/>
      <c r="K372" s="605"/>
    </row>
    <row r="373" spans="1:11" ht="18" customHeight="1" thickTop="1">
      <c r="A373" s="290"/>
      <c r="B373" s="23"/>
      <c r="C373" s="23"/>
      <c r="D373" s="23"/>
      <c r="E373" s="23"/>
      <c r="F373" s="23"/>
      <c r="G373" s="23"/>
      <c r="H373" s="23"/>
      <c r="I373" s="94"/>
      <c r="J373" s="23"/>
      <c r="K373" s="23"/>
    </row>
    <row r="374" spans="1:11">
      <c r="A374" s="107"/>
      <c r="B374" s="8" t="s">
        <v>252</v>
      </c>
      <c r="C374" s="8"/>
      <c r="D374" s="7"/>
      <c r="E374" s="7"/>
      <c r="F374" s="7"/>
      <c r="G374" s="7"/>
      <c r="H374" s="7"/>
      <c r="I374" s="107"/>
      <c r="J374" s="7"/>
      <c r="K374" s="7"/>
    </row>
    <row r="375" spans="1:11" ht="16.8" thickBot="1">
      <c r="A375" s="109" t="s">
        <v>387</v>
      </c>
      <c r="B375" s="32" t="str">
        <f>IF(A375=0,"",VLOOKUP(A375,[24]參照函數!A$1:B$65536,2,FALSE))</f>
        <v>教育學程學會</v>
      </c>
      <c r="C375" s="32" t="s">
        <v>254</v>
      </c>
      <c r="D375" s="118">
        <v>5</v>
      </c>
      <c r="E375" s="32" t="s">
        <v>255</v>
      </c>
      <c r="F375" s="32"/>
      <c r="G375" s="346" t="s">
        <v>256</v>
      </c>
      <c r="H375" s="609"/>
      <c r="I375" s="609"/>
      <c r="J375" s="245">
        <f>J388</f>
        <v>6000</v>
      </c>
      <c r="K375" s="7" t="s">
        <v>8</v>
      </c>
    </row>
    <row r="376" spans="1:11" ht="16.8" customHeight="1" thickTop="1">
      <c r="A376" s="321" t="s">
        <v>9</v>
      </c>
      <c r="B376" s="350" t="s">
        <v>10</v>
      </c>
      <c r="C376" s="350" t="s">
        <v>257</v>
      </c>
      <c r="D376" s="350" t="s">
        <v>12</v>
      </c>
      <c r="E376" s="350" t="s">
        <v>258</v>
      </c>
      <c r="F376" s="350" t="s">
        <v>259</v>
      </c>
      <c r="G376" s="17" t="s">
        <v>15</v>
      </c>
      <c r="H376" s="351" t="s">
        <v>2036</v>
      </c>
      <c r="I376" s="352"/>
      <c r="J376" s="353"/>
      <c r="K376" s="458" t="s">
        <v>17</v>
      </c>
    </row>
    <row r="377" spans="1:11" ht="16.8" thickBot="1">
      <c r="A377" s="338"/>
      <c r="B377" s="338"/>
      <c r="C377" s="338"/>
      <c r="D377" s="338"/>
      <c r="E377" s="338"/>
      <c r="F377" s="365"/>
      <c r="G377" s="18" t="s">
        <v>18</v>
      </c>
      <c r="H377" s="19" t="s">
        <v>19</v>
      </c>
      <c r="I377" s="115" t="s">
        <v>20</v>
      </c>
      <c r="J377" s="20" t="s">
        <v>21</v>
      </c>
      <c r="K377" s="459"/>
    </row>
    <row r="378" spans="1:11" s="106" customFormat="1">
      <c r="A378" s="412" t="s">
        <v>665</v>
      </c>
      <c r="B378" s="321" t="s">
        <v>1953</v>
      </c>
      <c r="C378" s="460" t="s">
        <v>1954</v>
      </c>
      <c r="D378" s="321" t="s">
        <v>666</v>
      </c>
      <c r="E378" s="432" t="s">
        <v>668</v>
      </c>
      <c r="F378" s="321">
        <v>480</v>
      </c>
      <c r="G378" s="112">
        <v>1000</v>
      </c>
      <c r="H378" s="321">
        <v>4</v>
      </c>
      <c r="I378" s="321">
        <v>1</v>
      </c>
      <c r="J378" s="437">
        <f>I378*1000</f>
        <v>1000</v>
      </c>
      <c r="K378" s="604"/>
    </row>
    <row r="379" spans="1:11" s="106" customFormat="1" ht="16.8" thickBot="1">
      <c r="A379" s="413"/>
      <c r="B379" s="338"/>
      <c r="C379" s="461"/>
      <c r="D379" s="338"/>
      <c r="E379" s="433"/>
      <c r="F379" s="341"/>
      <c r="G379" s="123">
        <v>1000</v>
      </c>
      <c r="H379" s="338"/>
      <c r="I379" s="338"/>
      <c r="J379" s="393"/>
      <c r="K379" s="608"/>
    </row>
    <row r="380" spans="1:11">
      <c r="A380" s="455" t="s">
        <v>669</v>
      </c>
      <c r="B380" s="321" t="s">
        <v>670</v>
      </c>
      <c r="C380" s="339" t="s">
        <v>1955</v>
      </c>
      <c r="D380" s="321" t="s">
        <v>671</v>
      </c>
      <c r="E380" s="432" t="s">
        <v>667</v>
      </c>
      <c r="F380" s="321">
        <v>240</v>
      </c>
      <c r="G380" s="112">
        <v>1700</v>
      </c>
      <c r="H380" s="436">
        <v>4</v>
      </c>
      <c r="I380" s="321">
        <v>1</v>
      </c>
      <c r="J380" s="437">
        <f>I380*1000</f>
        <v>1000</v>
      </c>
      <c r="K380" s="604"/>
    </row>
    <row r="381" spans="1:11" ht="16.8" thickBot="1">
      <c r="A381" s="456"/>
      <c r="B381" s="338"/>
      <c r="C381" s="340"/>
      <c r="D381" s="338"/>
      <c r="E381" s="433"/>
      <c r="F381" s="341"/>
      <c r="G381" s="124">
        <v>1000</v>
      </c>
      <c r="H381" s="436"/>
      <c r="I381" s="338"/>
      <c r="J381" s="393"/>
      <c r="K381" s="608"/>
    </row>
    <row r="382" spans="1:11">
      <c r="A382" s="412" t="s">
        <v>672</v>
      </c>
      <c r="B382" s="321" t="s">
        <v>673</v>
      </c>
      <c r="C382" s="339" t="s">
        <v>674</v>
      </c>
      <c r="D382" s="321" t="s">
        <v>675</v>
      </c>
      <c r="E382" s="321" t="s">
        <v>667</v>
      </c>
      <c r="F382" s="321">
        <v>75</v>
      </c>
      <c r="G382" s="127">
        <v>2250</v>
      </c>
      <c r="H382" s="321">
        <v>7</v>
      </c>
      <c r="I382" s="321">
        <v>1</v>
      </c>
      <c r="J382" s="437">
        <v>1000</v>
      </c>
      <c r="K382" s="321"/>
    </row>
    <row r="383" spans="1:11" ht="16.8" thickBot="1">
      <c r="A383" s="413"/>
      <c r="B383" s="338"/>
      <c r="C383" s="340"/>
      <c r="D383" s="338"/>
      <c r="E383" s="338"/>
      <c r="F383" s="341"/>
      <c r="G383" s="123">
        <v>2000</v>
      </c>
      <c r="H383" s="338"/>
      <c r="I383" s="338"/>
      <c r="J383" s="393"/>
      <c r="K383" s="322"/>
    </row>
    <row r="384" spans="1:11">
      <c r="A384" s="412" t="s">
        <v>676</v>
      </c>
      <c r="B384" s="321" t="s">
        <v>677</v>
      </c>
      <c r="C384" s="339" t="s">
        <v>1956</v>
      </c>
      <c r="D384" s="321" t="s">
        <v>678</v>
      </c>
      <c r="E384" s="321" t="s">
        <v>668</v>
      </c>
      <c r="F384" s="321">
        <v>25</v>
      </c>
      <c r="G384" s="112">
        <v>14700</v>
      </c>
      <c r="H384" s="321">
        <v>7</v>
      </c>
      <c r="I384" s="321">
        <v>2</v>
      </c>
      <c r="J384" s="437">
        <v>2000</v>
      </c>
      <c r="K384" s="411"/>
    </row>
    <row r="385" spans="1:11" ht="16.8" thickBot="1">
      <c r="A385" s="413"/>
      <c r="B385" s="338"/>
      <c r="C385" s="340"/>
      <c r="D385" s="338"/>
      <c r="E385" s="338"/>
      <c r="F385" s="341"/>
      <c r="G385" s="124">
        <v>5000</v>
      </c>
      <c r="H385" s="338"/>
      <c r="I385" s="338"/>
      <c r="J385" s="393"/>
      <c r="K385" s="608"/>
    </row>
    <row r="386" spans="1:11">
      <c r="A386" s="412" t="s">
        <v>679</v>
      </c>
      <c r="B386" s="321" t="s">
        <v>680</v>
      </c>
      <c r="C386" s="339" t="s">
        <v>1957</v>
      </c>
      <c r="D386" s="321" t="s">
        <v>681</v>
      </c>
      <c r="E386" s="436" t="s">
        <v>668</v>
      </c>
      <c r="F386" s="321">
        <v>80</v>
      </c>
      <c r="G386" s="127">
        <v>2500</v>
      </c>
      <c r="H386" s="321">
        <v>5</v>
      </c>
      <c r="I386" s="321">
        <v>1</v>
      </c>
      <c r="J386" s="437">
        <f>I386*1000</f>
        <v>1000</v>
      </c>
      <c r="K386" s="321"/>
    </row>
    <row r="387" spans="1:11" ht="16.8" thickBot="1">
      <c r="A387" s="413"/>
      <c r="B387" s="338"/>
      <c r="C387" s="340"/>
      <c r="D387" s="338"/>
      <c r="E387" s="436"/>
      <c r="F387" s="341"/>
      <c r="G387" s="124">
        <v>1000</v>
      </c>
      <c r="H387" s="338"/>
      <c r="I387" s="338"/>
      <c r="J387" s="393"/>
      <c r="K387" s="322"/>
    </row>
    <row r="388" spans="1:11" ht="16.8" thickBot="1">
      <c r="A388" s="321" t="s">
        <v>22</v>
      </c>
      <c r="B388" s="321"/>
      <c r="C388" s="325"/>
      <c r="D388" s="321"/>
      <c r="E388" s="606"/>
      <c r="F388" s="321">
        <f>SUM(F380:F387)</f>
        <v>420</v>
      </c>
      <c r="G388" s="128">
        <f>G380+G382+G384+G386+G378</f>
        <v>22150</v>
      </c>
      <c r="H388" s="446"/>
      <c r="I388" s="615"/>
      <c r="J388" s="398">
        <f>SUM(J378:J387)</f>
        <v>6000</v>
      </c>
      <c r="K388" s="604"/>
    </row>
    <row r="389" spans="1:11" ht="16.8" thickBot="1">
      <c r="A389" s="324"/>
      <c r="B389" s="324"/>
      <c r="C389" s="324"/>
      <c r="D389" s="324"/>
      <c r="E389" s="607"/>
      <c r="F389" s="327"/>
      <c r="G389" s="122">
        <f>G381+G383+G385+G387+G379</f>
        <v>10000</v>
      </c>
      <c r="H389" s="447"/>
      <c r="I389" s="616"/>
      <c r="J389" s="399"/>
      <c r="K389" s="605"/>
    </row>
    <row r="390" spans="1:11" ht="16.8" thickTop="1">
      <c r="A390" s="290"/>
      <c r="B390" s="23"/>
      <c r="C390" s="23"/>
      <c r="D390" s="23"/>
      <c r="E390" s="23"/>
      <c r="F390" s="23"/>
      <c r="G390" s="23"/>
      <c r="H390" s="23"/>
      <c r="I390" s="94"/>
      <c r="J390" s="23"/>
      <c r="K390" s="23"/>
    </row>
    <row r="391" spans="1:11">
      <c r="A391" s="107"/>
      <c r="B391" s="8" t="s">
        <v>252</v>
      </c>
      <c r="C391" s="8"/>
      <c r="D391" s="7"/>
      <c r="E391" s="7"/>
      <c r="F391" s="7"/>
      <c r="G391" s="7"/>
      <c r="H391" s="7"/>
      <c r="I391" s="107"/>
      <c r="J391" s="7"/>
      <c r="K391" s="7"/>
    </row>
    <row r="392" spans="1:11" ht="16.8" thickBot="1">
      <c r="A392" s="109" t="s">
        <v>388</v>
      </c>
      <c r="B392" s="32" t="str">
        <f>IF(A392=0,"",VLOOKUP(A392,[24]參照函數!A$1:B$65536,2,FALSE))</f>
        <v>福智青年社</v>
      </c>
      <c r="C392" s="32" t="s">
        <v>254</v>
      </c>
      <c r="D392" s="118">
        <v>6</v>
      </c>
      <c r="E392" s="32" t="s">
        <v>255</v>
      </c>
      <c r="F392" s="32"/>
      <c r="G392" s="346" t="s">
        <v>256</v>
      </c>
      <c r="H392" s="609"/>
      <c r="I392" s="609"/>
      <c r="J392" s="245">
        <f>J407</f>
        <v>6000</v>
      </c>
      <c r="K392" s="7" t="s">
        <v>8</v>
      </c>
    </row>
    <row r="393" spans="1:11" ht="16.8" customHeight="1" thickTop="1">
      <c r="A393" s="321" t="s">
        <v>9</v>
      </c>
      <c r="B393" s="350" t="s">
        <v>10</v>
      </c>
      <c r="C393" s="350" t="s">
        <v>257</v>
      </c>
      <c r="D393" s="350" t="s">
        <v>12</v>
      </c>
      <c r="E393" s="350" t="s">
        <v>258</v>
      </c>
      <c r="F393" s="350" t="s">
        <v>259</v>
      </c>
      <c r="G393" s="17" t="s">
        <v>15</v>
      </c>
      <c r="H393" s="351" t="s">
        <v>2036</v>
      </c>
      <c r="I393" s="352"/>
      <c r="J393" s="353"/>
      <c r="K393" s="458" t="s">
        <v>17</v>
      </c>
    </row>
    <row r="394" spans="1:11" ht="16.8" thickBot="1">
      <c r="A394" s="338"/>
      <c r="B394" s="338"/>
      <c r="C394" s="338"/>
      <c r="D394" s="338"/>
      <c r="E394" s="338"/>
      <c r="F394" s="365"/>
      <c r="G394" s="18" t="s">
        <v>18</v>
      </c>
      <c r="H394" s="19" t="s">
        <v>19</v>
      </c>
      <c r="I394" s="115" t="s">
        <v>20</v>
      </c>
      <c r="J394" s="20" t="s">
        <v>21</v>
      </c>
      <c r="K394" s="459"/>
    </row>
    <row r="395" spans="1:11" s="106" customFormat="1">
      <c r="A395" s="412" t="s">
        <v>682</v>
      </c>
      <c r="B395" s="321" t="s">
        <v>683</v>
      </c>
      <c r="C395" s="460" t="s">
        <v>1958</v>
      </c>
      <c r="D395" s="321" t="s">
        <v>684</v>
      </c>
      <c r="E395" s="432" t="s">
        <v>685</v>
      </c>
      <c r="F395" s="321">
        <v>40</v>
      </c>
      <c r="G395" s="112">
        <v>33720</v>
      </c>
      <c r="H395" s="321">
        <v>4</v>
      </c>
      <c r="I395" s="321">
        <v>1</v>
      </c>
      <c r="J395" s="437">
        <f>I395*1000</f>
        <v>1000</v>
      </c>
      <c r="K395" s="604"/>
    </row>
    <row r="396" spans="1:11" s="106" customFormat="1" ht="16.8" thickBot="1">
      <c r="A396" s="413"/>
      <c r="B396" s="338"/>
      <c r="C396" s="461"/>
      <c r="D396" s="338"/>
      <c r="E396" s="433"/>
      <c r="F396" s="341"/>
      <c r="G396" s="123">
        <v>10000</v>
      </c>
      <c r="H396" s="338"/>
      <c r="I396" s="338"/>
      <c r="J396" s="393"/>
      <c r="K396" s="608"/>
    </row>
    <row r="397" spans="1:11">
      <c r="A397" s="412" t="s">
        <v>686</v>
      </c>
      <c r="B397" s="321" t="s">
        <v>687</v>
      </c>
      <c r="C397" s="460" t="s">
        <v>1959</v>
      </c>
      <c r="D397" s="321" t="s">
        <v>688</v>
      </c>
      <c r="E397" s="432" t="s">
        <v>408</v>
      </c>
      <c r="F397" s="321">
        <v>600</v>
      </c>
      <c r="G397" s="112">
        <v>5800</v>
      </c>
      <c r="H397" s="436">
        <v>4</v>
      </c>
      <c r="I397" s="321">
        <v>2</v>
      </c>
      <c r="J397" s="437">
        <v>2000</v>
      </c>
      <c r="K397" s="604"/>
    </row>
    <row r="398" spans="1:11" ht="16.8" thickBot="1">
      <c r="A398" s="413"/>
      <c r="B398" s="338"/>
      <c r="C398" s="461"/>
      <c r="D398" s="338"/>
      <c r="E398" s="433"/>
      <c r="F398" s="341"/>
      <c r="G398" s="124">
        <v>5000</v>
      </c>
      <c r="H398" s="436"/>
      <c r="I398" s="338"/>
      <c r="J398" s="393"/>
      <c r="K398" s="608"/>
    </row>
    <row r="399" spans="1:11">
      <c r="A399" s="412" t="s">
        <v>689</v>
      </c>
      <c r="B399" s="321" t="s">
        <v>690</v>
      </c>
      <c r="C399" s="339" t="s">
        <v>1960</v>
      </c>
      <c r="D399" s="321" t="s">
        <v>691</v>
      </c>
      <c r="E399" s="432" t="s">
        <v>692</v>
      </c>
      <c r="F399" s="321">
        <v>60</v>
      </c>
      <c r="G399" s="127">
        <v>4200</v>
      </c>
      <c r="H399" s="321">
        <v>7</v>
      </c>
      <c r="I399" s="321">
        <v>0</v>
      </c>
      <c r="J399" s="437">
        <v>0</v>
      </c>
      <c r="K399" s="321"/>
    </row>
    <row r="400" spans="1:11" ht="16.8" thickBot="1">
      <c r="A400" s="413"/>
      <c r="B400" s="338"/>
      <c r="C400" s="340"/>
      <c r="D400" s="338"/>
      <c r="E400" s="433"/>
      <c r="F400" s="341"/>
      <c r="G400" s="123">
        <v>2000</v>
      </c>
      <c r="H400" s="338"/>
      <c r="I400" s="338"/>
      <c r="J400" s="393"/>
      <c r="K400" s="322"/>
    </row>
    <row r="401" spans="1:11">
      <c r="A401" s="412" t="s">
        <v>693</v>
      </c>
      <c r="B401" s="321" t="s">
        <v>694</v>
      </c>
      <c r="C401" s="339" t="s">
        <v>704</v>
      </c>
      <c r="D401" s="321" t="s">
        <v>695</v>
      </c>
      <c r="E401" s="321" t="s">
        <v>555</v>
      </c>
      <c r="F401" s="321">
        <v>40</v>
      </c>
      <c r="G401" s="112">
        <v>6900</v>
      </c>
      <c r="H401" s="321">
        <v>7</v>
      </c>
      <c r="I401" s="321">
        <v>1</v>
      </c>
      <c r="J401" s="437">
        <v>1000</v>
      </c>
      <c r="K401" s="411"/>
    </row>
    <row r="402" spans="1:11" ht="16.8" thickBot="1">
      <c r="A402" s="413"/>
      <c r="B402" s="338"/>
      <c r="C402" s="340"/>
      <c r="D402" s="338"/>
      <c r="E402" s="338"/>
      <c r="F402" s="341"/>
      <c r="G402" s="124">
        <v>3000</v>
      </c>
      <c r="H402" s="338"/>
      <c r="I402" s="338"/>
      <c r="J402" s="393"/>
      <c r="K402" s="608"/>
    </row>
    <row r="403" spans="1:11">
      <c r="A403" s="412" t="s">
        <v>696</v>
      </c>
      <c r="B403" s="321" t="s">
        <v>697</v>
      </c>
      <c r="C403" s="400" t="s">
        <v>1961</v>
      </c>
      <c r="D403" s="321" t="s">
        <v>698</v>
      </c>
      <c r="E403" s="321" t="s">
        <v>699</v>
      </c>
      <c r="F403" s="321">
        <v>500</v>
      </c>
      <c r="G403" s="127">
        <v>4800</v>
      </c>
      <c r="H403" s="321">
        <v>5</v>
      </c>
      <c r="I403" s="321">
        <v>1</v>
      </c>
      <c r="J403" s="437">
        <f t="shared" ref="J403" si="4">I403*1000</f>
        <v>1000</v>
      </c>
      <c r="K403" s="321"/>
    </row>
    <row r="404" spans="1:11" ht="16.8" thickBot="1">
      <c r="A404" s="413"/>
      <c r="B404" s="338"/>
      <c r="C404" s="401"/>
      <c r="D404" s="338"/>
      <c r="E404" s="338"/>
      <c r="F404" s="341"/>
      <c r="G404" s="124">
        <v>1000</v>
      </c>
      <c r="H404" s="338"/>
      <c r="I404" s="338"/>
      <c r="J404" s="393"/>
      <c r="K404" s="322"/>
    </row>
    <row r="405" spans="1:11">
      <c r="A405" s="412" t="s">
        <v>700</v>
      </c>
      <c r="B405" s="321" t="s">
        <v>701</v>
      </c>
      <c r="C405" s="400" t="s">
        <v>705</v>
      </c>
      <c r="D405" s="321" t="s">
        <v>702</v>
      </c>
      <c r="E405" s="436" t="s">
        <v>703</v>
      </c>
      <c r="F405" s="321">
        <v>40</v>
      </c>
      <c r="G405" s="112">
        <v>3600</v>
      </c>
      <c r="H405" s="436">
        <v>4</v>
      </c>
      <c r="I405" s="321">
        <v>1</v>
      </c>
      <c r="J405" s="437">
        <v>1000</v>
      </c>
      <c r="K405" s="411"/>
    </row>
    <row r="406" spans="1:11" ht="16.8" thickBot="1">
      <c r="A406" s="413"/>
      <c r="B406" s="338"/>
      <c r="C406" s="401"/>
      <c r="D406" s="338"/>
      <c r="E406" s="436"/>
      <c r="F406" s="341"/>
      <c r="G406" s="124">
        <v>2000</v>
      </c>
      <c r="H406" s="493"/>
      <c r="I406" s="338"/>
      <c r="J406" s="393"/>
      <c r="K406" s="608"/>
    </row>
    <row r="407" spans="1:11" ht="16.8" thickBot="1">
      <c r="A407" s="321" t="s">
        <v>22</v>
      </c>
      <c r="B407" s="321"/>
      <c r="C407" s="325"/>
      <c r="D407" s="321"/>
      <c r="E407" s="606"/>
      <c r="F407" s="321">
        <f>SUM(F397:F406)</f>
        <v>1240</v>
      </c>
      <c r="G407" s="128">
        <f>G397+G399+G401+G403+G405+G395</f>
        <v>59020</v>
      </c>
      <c r="H407" s="330"/>
      <c r="I407" s="615"/>
      <c r="J407" s="398">
        <f>SUM(J395:J406)</f>
        <v>6000</v>
      </c>
      <c r="K407" s="604"/>
    </row>
    <row r="408" spans="1:11" ht="16.8" thickBot="1">
      <c r="A408" s="324"/>
      <c r="B408" s="324"/>
      <c r="C408" s="324"/>
      <c r="D408" s="324"/>
      <c r="E408" s="607"/>
      <c r="F408" s="327"/>
      <c r="G408" s="122">
        <f>G398+G400+G402+G404+G406+G396</f>
        <v>23000</v>
      </c>
      <c r="H408" s="331"/>
      <c r="I408" s="616"/>
      <c r="J408" s="399"/>
      <c r="K408" s="605"/>
    </row>
    <row r="409" spans="1:11" ht="14.4" customHeight="1" thickTop="1">
      <c r="A409" s="290"/>
      <c r="B409" s="23"/>
      <c r="C409" s="23"/>
      <c r="D409" s="23"/>
      <c r="E409" s="23"/>
      <c r="F409" s="23"/>
      <c r="G409" s="23"/>
      <c r="H409" s="23"/>
      <c r="I409" s="94"/>
      <c r="J409" s="23"/>
      <c r="K409" s="23"/>
    </row>
    <row r="410" spans="1:11">
      <c r="A410" s="107"/>
      <c r="B410" s="8" t="s">
        <v>252</v>
      </c>
      <c r="C410" s="8"/>
      <c r="D410" s="7"/>
      <c r="E410" s="7"/>
      <c r="F410" s="7"/>
      <c r="G410" s="7"/>
      <c r="H410" s="7"/>
      <c r="I410" s="107"/>
      <c r="J410" s="7"/>
      <c r="K410" s="7"/>
    </row>
    <row r="411" spans="1:11" ht="16.8" thickBot="1">
      <c r="A411" s="109" t="s">
        <v>389</v>
      </c>
      <c r="B411" s="32" t="str">
        <f>IF(A411=0,"",VLOOKUP(A411,[24]參照函數!A$1:B$65536,2,FALSE))</f>
        <v>性別研究社</v>
      </c>
      <c r="C411" s="32" t="s">
        <v>254</v>
      </c>
      <c r="D411" s="118">
        <v>6</v>
      </c>
      <c r="E411" s="32" t="s">
        <v>255</v>
      </c>
      <c r="F411" s="32"/>
      <c r="G411" s="346" t="s">
        <v>256</v>
      </c>
      <c r="H411" s="609"/>
      <c r="I411" s="609"/>
      <c r="J411" s="245">
        <f>J426</f>
        <v>3000</v>
      </c>
      <c r="K411" s="7" t="s">
        <v>8</v>
      </c>
    </row>
    <row r="412" spans="1:11" ht="16.8" customHeight="1" thickTop="1">
      <c r="A412" s="321" t="s">
        <v>9</v>
      </c>
      <c r="B412" s="350" t="s">
        <v>10</v>
      </c>
      <c r="C412" s="350" t="s">
        <v>257</v>
      </c>
      <c r="D412" s="350" t="s">
        <v>12</v>
      </c>
      <c r="E412" s="350" t="s">
        <v>258</v>
      </c>
      <c r="F412" s="350" t="s">
        <v>259</v>
      </c>
      <c r="G412" s="17" t="s">
        <v>15</v>
      </c>
      <c r="H412" s="351" t="s">
        <v>2036</v>
      </c>
      <c r="I412" s="352"/>
      <c r="J412" s="353"/>
      <c r="K412" s="458" t="s">
        <v>17</v>
      </c>
    </row>
    <row r="413" spans="1:11" ht="16.8" thickBot="1">
      <c r="A413" s="338"/>
      <c r="B413" s="338"/>
      <c r="C413" s="338"/>
      <c r="D413" s="338"/>
      <c r="E413" s="338"/>
      <c r="F413" s="365"/>
      <c r="G413" s="18" t="s">
        <v>18</v>
      </c>
      <c r="H413" s="19" t="s">
        <v>19</v>
      </c>
      <c r="I413" s="115" t="s">
        <v>20</v>
      </c>
      <c r="J413" s="20" t="s">
        <v>21</v>
      </c>
      <c r="K413" s="459"/>
    </row>
    <row r="414" spans="1:11">
      <c r="A414" s="336" t="s">
        <v>706</v>
      </c>
      <c r="B414" s="321" t="s">
        <v>707</v>
      </c>
      <c r="C414" s="400" t="s">
        <v>720</v>
      </c>
      <c r="D414" s="321" t="s">
        <v>708</v>
      </c>
      <c r="E414" s="321" t="s">
        <v>408</v>
      </c>
      <c r="F414" s="321">
        <v>30</v>
      </c>
      <c r="G414" s="112">
        <v>1500</v>
      </c>
      <c r="H414" s="321">
        <v>4</v>
      </c>
      <c r="I414" s="321">
        <v>0</v>
      </c>
      <c r="J414" s="437">
        <v>0</v>
      </c>
      <c r="K414" s="321"/>
    </row>
    <row r="415" spans="1:11" ht="16.8" thickBot="1">
      <c r="A415" s="337"/>
      <c r="B415" s="338"/>
      <c r="C415" s="401"/>
      <c r="D415" s="338"/>
      <c r="E415" s="338"/>
      <c r="F415" s="341"/>
      <c r="G415" s="124">
        <v>1500</v>
      </c>
      <c r="H415" s="338"/>
      <c r="I415" s="338"/>
      <c r="J415" s="393"/>
      <c r="K415" s="338"/>
    </row>
    <row r="416" spans="1:11">
      <c r="A416" s="321" t="s">
        <v>709</v>
      </c>
      <c r="B416" s="321" t="s">
        <v>710</v>
      </c>
      <c r="C416" s="400" t="s">
        <v>1964</v>
      </c>
      <c r="D416" s="321" t="s">
        <v>711</v>
      </c>
      <c r="E416" s="321" t="s">
        <v>408</v>
      </c>
      <c r="F416" s="321">
        <v>30</v>
      </c>
      <c r="G416" s="112">
        <v>1500</v>
      </c>
      <c r="H416" s="436">
        <v>4</v>
      </c>
      <c r="I416" s="321">
        <v>1</v>
      </c>
      <c r="J416" s="437">
        <f>I416*1000</f>
        <v>1000</v>
      </c>
      <c r="K416" s="321"/>
    </row>
    <row r="417" spans="1:11" ht="16.8" thickBot="1">
      <c r="A417" s="338"/>
      <c r="B417" s="338"/>
      <c r="C417" s="401"/>
      <c r="D417" s="338"/>
      <c r="E417" s="338"/>
      <c r="F417" s="341"/>
      <c r="G417" s="124">
        <v>1500</v>
      </c>
      <c r="H417" s="436"/>
      <c r="I417" s="338"/>
      <c r="J417" s="393"/>
      <c r="K417" s="338"/>
    </row>
    <row r="418" spans="1:11">
      <c r="A418" s="336" t="s">
        <v>712</v>
      </c>
      <c r="B418" s="321" t="s">
        <v>713</v>
      </c>
      <c r="C418" s="400" t="s">
        <v>721</v>
      </c>
      <c r="D418" s="321" t="s">
        <v>714</v>
      </c>
      <c r="E418" s="321" t="s">
        <v>408</v>
      </c>
      <c r="F418" s="321">
        <v>30</v>
      </c>
      <c r="G418" s="112">
        <v>1500</v>
      </c>
      <c r="H418" s="321">
        <v>4</v>
      </c>
      <c r="I418" s="321">
        <v>1</v>
      </c>
      <c r="J418" s="437">
        <f t="shared" ref="J418:J420" si="5">I418*1000</f>
        <v>1000</v>
      </c>
      <c r="K418" s="321"/>
    </row>
    <row r="419" spans="1:11" ht="16.8" thickBot="1">
      <c r="A419" s="337"/>
      <c r="B419" s="338"/>
      <c r="C419" s="401"/>
      <c r="D419" s="338"/>
      <c r="E419" s="338"/>
      <c r="F419" s="341"/>
      <c r="G419" s="124">
        <v>1500</v>
      </c>
      <c r="H419" s="338"/>
      <c r="I419" s="338"/>
      <c r="J419" s="393"/>
      <c r="K419" s="338"/>
    </row>
    <row r="420" spans="1:11">
      <c r="A420" s="336" t="s">
        <v>715</v>
      </c>
      <c r="B420" s="321" t="s">
        <v>716</v>
      </c>
      <c r="C420" s="400" t="s">
        <v>1963</v>
      </c>
      <c r="D420" s="321" t="s">
        <v>714</v>
      </c>
      <c r="E420" s="321" t="s">
        <v>408</v>
      </c>
      <c r="F420" s="321">
        <v>30</v>
      </c>
      <c r="G420" s="112">
        <v>1000</v>
      </c>
      <c r="H420" s="321">
        <v>4</v>
      </c>
      <c r="I420" s="321">
        <v>1</v>
      </c>
      <c r="J420" s="437">
        <f t="shared" si="5"/>
        <v>1000</v>
      </c>
      <c r="K420" s="321"/>
    </row>
    <row r="421" spans="1:11" ht="16.8" thickBot="1">
      <c r="A421" s="337"/>
      <c r="B421" s="338"/>
      <c r="C421" s="401"/>
      <c r="D421" s="338"/>
      <c r="E421" s="338"/>
      <c r="F421" s="341"/>
      <c r="G421" s="124">
        <v>1000</v>
      </c>
      <c r="H421" s="338"/>
      <c r="I421" s="338"/>
      <c r="J421" s="393"/>
      <c r="K421" s="338"/>
    </row>
    <row r="422" spans="1:11" ht="16.8" thickBot="1">
      <c r="A422" s="343" t="s">
        <v>717</v>
      </c>
      <c r="B422" s="343" t="s">
        <v>718</v>
      </c>
      <c r="C422" s="637" t="s">
        <v>722</v>
      </c>
      <c r="D422" s="343" t="s">
        <v>711</v>
      </c>
      <c r="E422" s="321" t="s">
        <v>408</v>
      </c>
      <c r="F422" s="321">
        <v>30</v>
      </c>
      <c r="G422" s="112">
        <v>1500</v>
      </c>
      <c r="H422" s="321">
        <v>4</v>
      </c>
      <c r="I422" s="321">
        <v>0</v>
      </c>
      <c r="J422" s="437">
        <v>0</v>
      </c>
      <c r="K422" s="321"/>
    </row>
    <row r="423" spans="1:11" ht="16.8" thickBot="1">
      <c r="A423" s="343"/>
      <c r="B423" s="343"/>
      <c r="C423" s="637"/>
      <c r="D423" s="343"/>
      <c r="E423" s="338"/>
      <c r="F423" s="341"/>
      <c r="G423" s="124">
        <v>1500</v>
      </c>
      <c r="H423" s="338"/>
      <c r="I423" s="338"/>
      <c r="J423" s="393"/>
      <c r="K423" s="338"/>
    </row>
    <row r="424" spans="1:11">
      <c r="A424" s="336" t="s">
        <v>719</v>
      </c>
      <c r="B424" s="321" t="s">
        <v>1965</v>
      </c>
      <c r="C424" s="400" t="s">
        <v>1962</v>
      </c>
      <c r="D424" s="321" t="s">
        <v>708</v>
      </c>
      <c r="E424" s="321" t="s">
        <v>408</v>
      </c>
      <c r="F424" s="321">
        <v>20</v>
      </c>
      <c r="G424" s="112">
        <v>1500</v>
      </c>
      <c r="H424" s="436">
        <v>4</v>
      </c>
      <c r="I424" s="321">
        <v>0</v>
      </c>
      <c r="J424" s="437">
        <v>0</v>
      </c>
      <c r="K424" s="321"/>
    </row>
    <row r="425" spans="1:11" ht="16.8" thickBot="1">
      <c r="A425" s="337"/>
      <c r="B425" s="338"/>
      <c r="C425" s="401"/>
      <c r="D425" s="338"/>
      <c r="E425" s="338"/>
      <c r="F425" s="341"/>
      <c r="G425" s="124">
        <v>1500</v>
      </c>
      <c r="H425" s="493"/>
      <c r="I425" s="338"/>
      <c r="J425" s="393"/>
      <c r="K425" s="338"/>
    </row>
    <row r="426" spans="1:11" ht="16.8" thickBot="1">
      <c r="A426" s="321"/>
      <c r="B426" s="321"/>
      <c r="C426" s="325"/>
      <c r="D426" s="321"/>
      <c r="E426" s="606"/>
      <c r="F426" s="321">
        <f>SUM(F414:F425)</f>
        <v>170</v>
      </c>
      <c r="G426" s="128">
        <f>G416+G418+G420+G422+G424+G414</f>
        <v>8500</v>
      </c>
      <c r="H426" s="330"/>
      <c r="I426" s="332"/>
      <c r="J426" s="398">
        <f>SUM(J414:J425)</f>
        <v>3000</v>
      </c>
      <c r="K426" s="604"/>
    </row>
    <row r="427" spans="1:11" ht="16.8" thickBot="1">
      <c r="A427" s="324"/>
      <c r="B427" s="324"/>
      <c r="C427" s="324"/>
      <c r="D427" s="324"/>
      <c r="E427" s="607"/>
      <c r="F427" s="327"/>
      <c r="G427" s="122">
        <f>G417+G419+G421+G423+G425+G415</f>
        <v>8500</v>
      </c>
      <c r="H427" s="331"/>
      <c r="I427" s="333"/>
      <c r="J427" s="399"/>
      <c r="K427" s="605"/>
    </row>
    <row r="428" spans="1:11" ht="19.2" customHeight="1" thickTop="1"/>
    <row r="429" spans="1:11" ht="22.2">
      <c r="A429" s="363" t="s">
        <v>487</v>
      </c>
      <c r="B429" s="364"/>
      <c r="C429" s="364"/>
      <c r="D429" s="45" t="str">
        <f>IF(A431=0,"",VLOOKUP(A431,[19]參照函數!E$1:F$65536,2,FALSE))</f>
        <v>音樂性</v>
      </c>
      <c r="E429" s="49"/>
      <c r="F429" s="45" t="s">
        <v>1</v>
      </c>
      <c r="G429" s="49"/>
      <c r="H429" s="49"/>
      <c r="I429" s="126"/>
      <c r="J429" s="49"/>
      <c r="K429" s="49"/>
    </row>
    <row r="430" spans="1:11">
      <c r="A430" s="107"/>
      <c r="B430" s="8" t="s">
        <v>252</v>
      </c>
      <c r="C430" s="8"/>
      <c r="D430" s="7"/>
      <c r="E430" s="7"/>
      <c r="F430" s="7"/>
      <c r="G430" s="7"/>
      <c r="H430" s="7"/>
      <c r="I430" s="107"/>
      <c r="J430" s="7"/>
      <c r="K430" s="7"/>
    </row>
    <row r="431" spans="1:11" ht="16.8" thickBot="1">
      <c r="A431" s="109" t="s">
        <v>275</v>
      </c>
      <c r="B431" s="32" t="str">
        <f>IF(A431=0,"",VLOOKUP(A431,[19]參照函數!A$1:B$65536,2,FALSE))</f>
        <v>國樂社</v>
      </c>
      <c r="C431" s="32" t="s">
        <v>254</v>
      </c>
      <c r="D431" s="118">
        <v>2</v>
      </c>
      <c r="E431" s="32" t="s">
        <v>255</v>
      </c>
      <c r="F431" s="32"/>
      <c r="G431" s="346" t="s">
        <v>256</v>
      </c>
      <c r="H431" s="609"/>
      <c r="I431" s="609"/>
      <c r="J431" s="245">
        <f>J438</f>
        <v>7000</v>
      </c>
      <c r="K431" s="7" t="s">
        <v>8</v>
      </c>
    </row>
    <row r="432" spans="1:11" ht="16.8" customHeight="1" thickTop="1">
      <c r="A432" s="321" t="s">
        <v>9</v>
      </c>
      <c r="B432" s="350" t="s">
        <v>10</v>
      </c>
      <c r="C432" s="350" t="s">
        <v>257</v>
      </c>
      <c r="D432" s="350" t="s">
        <v>12</v>
      </c>
      <c r="E432" s="350" t="s">
        <v>258</v>
      </c>
      <c r="F432" s="350" t="s">
        <v>259</v>
      </c>
      <c r="G432" s="17" t="s">
        <v>15</v>
      </c>
      <c r="H432" s="351" t="s">
        <v>2036</v>
      </c>
      <c r="I432" s="352"/>
      <c r="J432" s="353"/>
      <c r="K432" s="458" t="s">
        <v>17</v>
      </c>
    </row>
    <row r="433" spans="1:11" ht="16.8" thickBot="1">
      <c r="A433" s="338"/>
      <c r="B433" s="338"/>
      <c r="C433" s="338"/>
      <c r="D433" s="338"/>
      <c r="E433" s="338"/>
      <c r="F433" s="365"/>
      <c r="G433" s="18" t="s">
        <v>18</v>
      </c>
      <c r="H433" s="19" t="s">
        <v>19</v>
      </c>
      <c r="I433" s="115" t="s">
        <v>20</v>
      </c>
      <c r="J433" s="20" t="s">
        <v>21</v>
      </c>
      <c r="K433" s="459"/>
    </row>
    <row r="434" spans="1:11">
      <c r="A434" s="412" t="s">
        <v>723</v>
      </c>
      <c r="B434" s="321" t="s">
        <v>1966</v>
      </c>
      <c r="C434" s="460" t="s">
        <v>724</v>
      </c>
      <c r="D434" s="321" t="s">
        <v>725</v>
      </c>
      <c r="E434" s="432" t="s">
        <v>726</v>
      </c>
      <c r="F434" s="321">
        <v>60</v>
      </c>
      <c r="G434" s="112">
        <v>87750</v>
      </c>
      <c r="H434" s="321">
        <v>7</v>
      </c>
      <c r="I434" s="321">
        <v>5</v>
      </c>
      <c r="J434" s="437">
        <f>I434*1000</f>
        <v>5000</v>
      </c>
      <c r="K434" s="604"/>
    </row>
    <row r="435" spans="1:11" ht="16.8" thickBot="1">
      <c r="A435" s="413"/>
      <c r="B435" s="338"/>
      <c r="C435" s="461"/>
      <c r="D435" s="338"/>
      <c r="E435" s="433"/>
      <c r="F435" s="341"/>
      <c r="G435" s="123">
        <v>20000</v>
      </c>
      <c r="H435" s="338"/>
      <c r="I435" s="338"/>
      <c r="J435" s="393"/>
      <c r="K435" s="608"/>
    </row>
    <row r="436" spans="1:11">
      <c r="A436" s="321" t="s">
        <v>727</v>
      </c>
      <c r="B436" s="321" t="s">
        <v>1967</v>
      </c>
      <c r="C436" s="339" t="s">
        <v>728</v>
      </c>
      <c r="D436" s="321" t="s">
        <v>729</v>
      </c>
      <c r="E436" s="432" t="s">
        <v>726</v>
      </c>
      <c r="F436" s="321">
        <v>60</v>
      </c>
      <c r="G436" s="112">
        <v>3000</v>
      </c>
      <c r="H436" s="436">
        <v>2</v>
      </c>
      <c r="I436" s="321">
        <v>2</v>
      </c>
      <c r="J436" s="437">
        <v>2000</v>
      </c>
      <c r="K436" s="321"/>
    </row>
    <row r="437" spans="1:11" ht="16.8" thickBot="1">
      <c r="A437" s="338"/>
      <c r="B437" s="338"/>
      <c r="C437" s="340"/>
      <c r="D437" s="338"/>
      <c r="E437" s="433"/>
      <c r="F437" s="341"/>
      <c r="G437" s="124">
        <v>2600</v>
      </c>
      <c r="H437" s="436"/>
      <c r="I437" s="338"/>
      <c r="J437" s="393"/>
      <c r="K437" s="322"/>
    </row>
    <row r="438" spans="1:11" ht="16.8" thickBot="1">
      <c r="A438" s="321" t="s">
        <v>22</v>
      </c>
      <c r="B438" s="321"/>
      <c r="C438" s="325"/>
      <c r="D438" s="321"/>
      <c r="E438" s="606"/>
      <c r="F438" s="321">
        <f>SUM(F434:F437)</f>
        <v>120</v>
      </c>
      <c r="G438" s="128">
        <f>G434+G436</f>
        <v>90750</v>
      </c>
      <c r="H438" s="330"/>
      <c r="I438" s="615"/>
      <c r="J438" s="398">
        <f>SUM(J434:J437)</f>
        <v>7000</v>
      </c>
      <c r="K438" s="604"/>
    </row>
    <row r="439" spans="1:11" ht="16.8" thickBot="1">
      <c r="A439" s="324"/>
      <c r="B439" s="324"/>
      <c r="C439" s="324"/>
      <c r="D439" s="324"/>
      <c r="E439" s="607"/>
      <c r="F439" s="327"/>
      <c r="G439" s="122">
        <f>G435+G437</f>
        <v>22600</v>
      </c>
      <c r="H439" s="331"/>
      <c r="I439" s="616"/>
      <c r="J439" s="399"/>
      <c r="K439" s="605"/>
    </row>
    <row r="440" spans="1:11" ht="16.8" thickTop="1">
      <c r="A440" s="290"/>
      <c r="B440" s="8" t="s">
        <v>252</v>
      </c>
      <c r="C440" s="23"/>
      <c r="D440" s="23"/>
      <c r="E440" s="23"/>
      <c r="F440" s="23"/>
      <c r="G440" s="23"/>
      <c r="H440" s="23"/>
      <c r="I440" s="94"/>
      <c r="J440" s="23"/>
      <c r="K440" s="23"/>
    </row>
    <row r="441" spans="1:11" ht="16.8" thickBot="1">
      <c r="A441" s="109" t="s">
        <v>276</v>
      </c>
      <c r="B441" s="32" t="str">
        <f>IF(A441=0,"",VLOOKUP(A441,[25]參照函數!A$1:B$65536,2,FALSE))</f>
        <v>合唱團</v>
      </c>
      <c r="C441" s="32" t="s">
        <v>254</v>
      </c>
      <c r="D441" s="118">
        <v>2</v>
      </c>
      <c r="E441" s="32" t="s">
        <v>255</v>
      </c>
      <c r="F441" s="32"/>
      <c r="G441" s="346" t="s">
        <v>256</v>
      </c>
      <c r="H441" s="609"/>
      <c r="I441" s="609"/>
      <c r="J441" s="245">
        <f>J448</f>
        <v>4000</v>
      </c>
      <c r="K441" s="7" t="s">
        <v>8</v>
      </c>
    </row>
    <row r="442" spans="1:11" ht="16.8" customHeight="1" thickTop="1">
      <c r="A442" s="321" t="s">
        <v>9</v>
      </c>
      <c r="B442" s="350" t="s">
        <v>10</v>
      </c>
      <c r="C442" s="350" t="s">
        <v>257</v>
      </c>
      <c r="D442" s="350" t="s">
        <v>12</v>
      </c>
      <c r="E442" s="350" t="s">
        <v>258</v>
      </c>
      <c r="F442" s="350" t="s">
        <v>259</v>
      </c>
      <c r="G442" s="17" t="s">
        <v>15</v>
      </c>
      <c r="H442" s="351" t="s">
        <v>2036</v>
      </c>
      <c r="I442" s="352"/>
      <c r="J442" s="353"/>
      <c r="K442" s="458" t="s">
        <v>17</v>
      </c>
    </row>
    <row r="443" spans="1:11" ht="16.8" thickBot="1">
      <c r="A443" s="338"/>
      <c r="B443" s="338"/>
      <c r="C443" s="338"/>
      <c r="D443" s="338"/>
      <c r="E443" s="338"/>
      <c r="F443" s="322"/>
      <c r="G443" s="18" t="s">
        <v>18</v>
      </c>
      <c r="H443" s="19" t="s">
        <v>19</v>
      </c>
      <c r="I443" s="115" t="s">
        <v>20</v>
      </c>
      <c r="J443" s="20" t="s">
        <v>21</v>
      </c>
      <c r="K443" s="459"/>
    </row>
    <row r="444" spans="1:11">
      <c r="A444" s="412" t="s">
        <v>282</v>
      </c>
      <c r="B444" s="321" t="s">
        <v>1969</v>
      </c>
      <c r="C444" s="460" t="s">
        <v>1970</v>
      </c>
      <c r="D444" s="321" t="s">
        <v>730</v>
      </c>
      <c r="E444" s="432" t="s">
        <v>731</v>
      </c>
      <c r="F444" s="321">
        <v>30</v>
      </c>
      <c r="G444" s="112">
        <v>13000</v>
      </c>
      <c r="H444" s="321">
        <v>7</v>
      </c>
      <c r="I444" s="321">
        <v>3</v>
      </c>
      <c r="J444" s="437">
        <v>3000</v>
      </c>
      <c r="K444" s="604"/>
    </row>
    <row r="445" spans="1:11" ht="16.8" thickBot="1">
      <c r="A445" s="413"/>
      <c r="B445" s="338"/>
      <c r="C445" s="461"/>
      <c r="D445" s="338"/>
      <c r="E445" s="433"/>
      <c r="F445" s="341"/>
      <c r="G445" s="124">
        <v>10000</v>
      </c>
      <c r="H445" s="338"/>
      <c r="I445" s="338"/>
      <c r="J445" s="393"/>
      <c r="K445" s="608"/>
    </row>
    <row r="446" spans="1:11">
      <c r="A446" s="455" t="s">
        <v>732</v>
      </c>
      <c r="B446" s="321" t="s">
        <v>1968</v>
      </c>
      <c r="C446" s="339" t="s">
        <v>1971</v>
      </c>
      <c r="D446" s="321" t="s">
        <v>733</v>
      </c>
      <c r="E446" s="432" t="s">
        <v>731</v>
      </c>
      <c r="F446" s="321">
        <v>200</v>
      </c>
      <c r="G446" s="112">
        <v>6000</v>
      </c>
      <c r="H446" s="436">
        <v>4</v>
      </c>
      <c r="I446" s="321">
        <v>1</v>
      </c>
      <c r="J446" s="437">
        <v>1000</v>
      </c>
      <c r="K446" s="321"/>
    </row>
    <row r="447" spans="1:11" ht="16.8" thickBot="1">
      <c r="A447" s="456"/>
      <c r="B447" s="338"/>
      <c r="C447" s="340"/>
      <c r="D447" s="338"/>
      <c r="E447" s="433"/>
      <c r="F447" s="341"/>
      <c r="G447" s="124">
        <v>2000</v>
      </c>
      <c r="H447" s="436"/>
      <c r="I447" s="338"/>
      <c r="J447" s="393"/>
      <c r="K447" s="322"/>
    </row>
    <row r="448" spans="1:11" ht="16.8" thickBot="1">
      <c r="A448" s="321" t="s">
        <v>22</v>
      </c>
      <c r="B448" s="321"/>
      <c r="C448" s="325"/>
      <c r="D448" s="321"/>
      <c r="E448" s="606"/>
      <c r="F448" s="321">
        <f>SUM(F444:F447)</f>
        <v>230</v>
      </c>
      <c r="G448" s="156">
        <f>G444+G446</f>
        <v>19000</v>
      </c>
      <c r="H448" s="422"/>
      <c r="I448" s="602"/>
      <c r="J448" s="390">
        <f>SUM(J444:J447)</f>
        <v>4000</v>
      </c>
      <c r="K448" s="604"/>
    </row>
    <row r="449" spans="1:11" ht="16.8" thickBot="1">
      <c r="A449" s="324"/>
      <c r="B449" s="324"/>
      <c r="C449" s="324"/>
      <c r="D449" s="324"/>
      <c r="E449" s="607"/>
      <c r="F449" s="324"/>
      <c r="G449" s="95">
        <f>G445+G447</f>
        <v>12000</v>
      </c>
      <c r="H449" s="423"/>
      <c r="I449" s="603"/>
      <c r="J449" s="391"/>
      <c r="K449" s="605"/>
    </row>
    <row r="450" spans="1:11" ht="16.8" thickTop="1">
      <c r="A450" s="290"/>
      <c r="B450" s="8" t="s">
        <v>252</v>
      </c>
      <c r="C450" s="23"/>
      <c r="D450" s="23"/>
      <c r="E450" s="23"/>
      <c r="F450" s="23"/>
      <c r="G450" s="23"/>
      <c r="H450" s="23"/>
      <c r="I450" s="94"/>
      <c r="J450" s="23"/>
      <c r="K450" s="23"/>
    </row>
    <row r="451" spans="1:11" ht="16.8" thickBot="1">
      <c r="A451" s="75" t="s">
        <v>202</v>
      </c>
      <c r="B451" s="76" t="str">
        <f>IF(A451=0,"",VLOOKUP(A451,[26]參照函數!A$1:B$65536,2,FALSE))</f>
        <v>古典吉他社</v>
      </c>
      <c r="C451" s="76" t="s">
        <v>5</v>
      </c>
      <c r="D451" s="304">
        <v>1</v>
      </c>
      <c r="E451" s="76" t="s">
        <v>6</v>
      </c>
      <c r="F451" s="76"/>
      <c r="G451" s="634" t="s">
        <v>7</v>
      </c>
      <c r="H451" s="634"/>
      <c r="I451" s="634"/>
      <c r="J451" s="245">
        <f>J456</f>
        <v>1000</v>
      </c>
      <c r="K451" s="7" t="s">
        <v>8</v>
      </c>
    </row>
    <row r="452" spans="1:11" ht="17.399999999999999" customHeight="1" thickTop="1" thickBot="1">
      <c r="A452" s="614" t="s">
        <v>9</v>
      </c>
      <c r="B452" s="635" t="s">
        <v>10</v>
      </c>
      <c r="C452" s="635" t="s">
        <v>11</v>
      </c>
      <c r="D452" s="635" t="s">
        <v>12</v>
      </c>
      <c r="E452" s="635" t="s">
        <v>13</v>
      </c>
      <c r="F452" s="635" t="s">
        <v>14</v>
      </c>
      <c r="G452" s="77" t="s">
        <v>15</v>
      </c>
      <c r="H452" s="351" t="s">
        <v>2036</v>
      </c>
      <c r="I452" s="352"/>
      <c r="J452" s="353"/>
      <c r="K452" s="636" t="s">
        <v>17</v>
      </c>
    </row>
    <row r="453" spans="1:11" ht="16.8" thickBot="1">
      <c r="A453" s="614"/>
      <c r="B453" s="614"/>
      <c r="C453" s="614"/>
      <c r="D453" s="614"/>
      <c r="E453" s="614"/>
      <c r="F453" s="635"/>
      <c r="G453" s="78" t="s">
        <v>18</v>
      </c>
      <c r="H453" s="79" t="s">
        <v>19</v>
      </c>
      <c r="I453" s="80" t="s">
        <v>20</v>
      </c>
      <c r="J453" s="80" t="s">
        <v>21</v>
      </c>
      <c r="K453" s="636"/>
    </row>
    <row r="454" spans="1:11" ht="16.8" thickBot="1">
      <c r="A454" s="611" t="s">
        <v>283</v>
      </c>
      <c r="B454" s="614" t="s">
        <v>1972</v>
      </c>
      <c r="C454" s="619" t="s">
        <v>1973</v>
      </c>
      <c r="D454" s="614" t="s">
        <v>284</v>
      </c>
      <c r="E454" s="618" t="s">
        <v>260</v>
      </c>
      <c r="F454" s="614">
        <v>9</v>
      </c>
      <c r="G454" s="157">
        <v>1360</v>
      </c>
      <c r="H454" s="614">
        <v>7</v>
      </c>
      <c r="I454" s="614">
        <v>1</v>
      </c>
      <c r="J454" s="610">
        <v>1000</v>
      </c>
      <c r="K454" s="630"/>
    </row>
    <row r="455" spans="1:11" ht="16.8" thickBot="1">
      <c r="A455" s="611"/>
      <c r="B455" s="614"/>
      <c r="C455" s="619"/>
      <c r="D455" s="614"/>
      <c r="E455" s="618"/>
      <c r="F455" s="614"/>
      <c r="G455" s="158">
        <v>1000</v>
      </c>
      <c r="H455" s="614"/>
      <c r="I455" s="614"/>
      <c r="J455" s="610"/>
      <c r="K455" s="630"/>
    </row>
    <row r="456" spans="1:11" ht="16.8" thickBot="1">
      <c r="A456" s="631" t="s">
        <v>22</v>
      </c>
      <c r="B456" s="631"/>
      <c r="C456" s="632"/>
      <c r="D456" s="631"/>
      <c r="E456" s="633"/>
      <c r="F456" s="631">
        <f>SUM(F454:F455)</f>
        <v>9</v>
      </c>
      <c r="G456" s="156">
        <v>1360</v>
      </c>
      <c r="H456" s="626"/>
      <c r="I456" s="627"/>
      <c r="J456" s="628">
        <f>SUM(J454:J455)</f>
        <v>1000</v>
      </c>
      <c r="K456" s="629"/>
    </row>
    <row r="457" spans="1:11" ht="17.399999999999999" thickTop="1" thickBot="1">
      <c r="A457" s="631"/>
      <c r="B457" s="631"/>
      <c r="C457" s="631"/>
      <c r="D457" s="631"/>
      <c r="E457" s="633"/>
      <c r="F457" s="631"/>
      <c r="G457" s="95">
        <v>1000</v>
      </c>
      <c r="H457" s="626"/>
      <c r="I457" s="627"/>
      <c r="J457" s="628"/>
      <c r="K457" s="629"/>
    </row>
    <row r="458" spans="1:11" ht="16.8" thickTop="1">
      <c r="A458" s="290"/>
      <c r="B458" s="8" t="s">
        <v>252</v>
      </c>
      <c r="C458" s="23"/>
      <c r="D458" s="23"/>
      <c r="E458" s="23"/>
      <c r="F458" s="23"/>
      <c r="G458" s="23"/>
      <c r="H458" s="23"/>
      <c r="I458" s="94"/>
      <c r="J458" s="23"/>
      <c r="K458" s="23"/>
    </row>
    <row r="459" spans="1:11" ht="16.8" thickBot="1">
      <c r="A459" s="109" t="s">
        <v>277</v>
      </c>
      <c r="B459" s="32" t="str">
        <f>IF(A459=0,"",VLOOKUP(A459,[20]參照函數!A$1:B$65536,2,FALSE))</f>
        <v>管弦樂社</v>
      </c>
      <c r="C459" s="32" t="s">
        <v>254</v>
      </c>
      <c r="D459" s="118">
        <v>3</v>
      </c>
      <c r="E459" s="32" t="s">
        <v>255</v>
      </c>
      <c r="F459" s="32"/>
      <c r="G459" s="346" t="s">
        <v>256</v>
      </c>
      <c r="H459" s="609"/>
      <c r="I459" s="609"/>
      <c r="J459" s="245">
        <f>J468</f>
        <v>8000</v>
      </c>
      <c r="K459" s="7" t="s">
        <v>8</v>
      </c>
    </row>
    <row r="460" spans="1:11" ht="16.8" customHeight="1" thickTop="1">
      <c r="A460" s="321" t="s">
        <v>9</v>
      </c>
      <c r="B460" s="350" t="s">
        <v>10</v>
      </c>
      <c r="C460" s="350" t="s">
        <v>257</v>
      </c>
      <c r="D460" s="350" t="s">
        <v>12</v>
      </c>
      <c r="E460" s="350" t="s">
        <v>258</v>
      </c>
      <c r="F460" s="350" t="s">
        <v>259</v>
      </c>
      <c r="G460" s="17" t="s">
        <v>15</v>
      </c>
      <c r="H460" s="351" t="s">
        <v>2036</v>
      </c>
      <c r="I460" s="352"/>
      <c r="J460" s="353"/>
      <c r="K460" s="458" t="s">
        <v>17</v>
      </c>
    </row>
    <row r="461" spans="1:11" ht="16.8" thickBot="1">
      <c r="A461" s="338"/>
      <c r="B461" s="338"/>
      <c r="C461" s="338"/>
      <c r="D461" s="338"/>
      <c r="E461" s="338"/>
      <c r="F461" s="322"/>
      <c r="G461" s="18" t="s">
        <v>18</v>
      </c>
      <c r="H461" s="19" t="s">
        <v>19</v>
      </c>
      <c r="I461" s="115" t="s">
        <v>20</v>
      </c>
      <c r="J461" s="20" t="s">
        <v>21</v>
      </c>
      <c r="K461" s="459"/>
    </row>
    <row r="462" spans="1:11">
      <c r="A462" s="412" t="s">
        <v>734</v>
      </c>
      <c r="B462" s="321" t="s">
        <v>1974</v>
      </c>
      <c r="C462" s="460" t="s">
        <v>1978</v>
      </c>
      <c r="D462" s="321" t="s">
        <v>735</v>
      </c>
      <c r="E462" s="432" t="s">
        <v>736</v>
      </c>
      <c r="F462" s="321">
        <v>20</v>
      </c>
      <c r="G462" s="112">
        <v>20420</v>
      </c>
      <c r="H462" s="321">
        <v>7</v>
      </c>
      <c r="I462" s="321">
        <v>2</v>
      </c>
      <c r="J462" s="437">
        <v>2000</v>
      </c>
      <c r="K462" s="604"/>
    </row>
    <row r="463" spans="1:11" ht="16.8" thickBot="1">
      <c r="A463" s="413"/>
      <c r="B463" s="338"/>
      <c r="C463" s="461"/>
      <c r="D463" s="338"/>
      <c r="E463" s="433"/>
      <c r="F463" s="341"/>
      <c r="G463" s="123">
        <v>8000</v>
      </c>
      <c r="H463" s="338"/>
      <c r="I463" s="338"/>
      <c r="J463" s="393"/>
      <c r="K463" s="608"/>
    </row>
    <row r="464" spans="1:11" ht="16.8" thickBot="1">
      <c r="A464" s="455" t="s">
        <v>737</v>
      </c>
      <c r="B464" s="321" t="s">
        <v>1975</v>
      </c>
      <c r="C464" s="339" t="s">
        <v>1977</v>
      </c>
      <c r="D464" s="321" t="s">
        <v>738</v>
      </c>
      <c r="E464" s="321" t="s">
        <v>739</v>
      </c>
      <c r="F464" s="321">
        <v>50</v>
      </c>
      <c r="G464" s="112">
        <v>37520</v>
      </c>
      <c r="H464" s="436">
        <v>7</v>
      </c>
      <c r="I464" s="321">
        <v>5</v>
      </c>
      <c r="J464" s="610">
        <v>5000</v>
      </c>
      <c r="K464" s="321"/>
    </row>
    <row r="465" spans="1:11" ht="16.8" thickBot="1">
      <c r="A465" s="456"/>
      <c r="B465" s="338"/>
      <c r="C465" s="340"/>
      <c r="D465" s="338"/>
      <c r="E465" s="338"/>
      <c r="F465" s="341"/>
      <c r="G465" s="124">
        <v>8000</v>
      </c>
      <c r="H465" s="436"/>
      <c r="I465" s="338"/>
      <c r="J465" s="610"/>
      <c r="K465" s="322"/>
    </row>
    <row r="466" spans="1:11">
      <c r="A466" s="412" t="s">
        <v>740</v>
      </c>
      <c r="B466" s="321" t="s">
        <v>1976</v>
      </c>
      <c r="C466" s="339" t="s">
        <v>741</v>
      </c>
      <c r="D466" s="321" t="s">
        <v>433</v>
      </c>
      <c r="E466" s="321" t="s">
        <v>742</v>
      </c>
      <c r="F466" s="321">
        <v>70</v>
      </c>
      <c r="G466" s="157">
        <v>2125</v>
      </c>
      <c r="H466" s="321">
        <v>5</v>
      </c>
      <c r="I466" s="321">
        <v>1</v>
      </c>
      <c r="J466" s="437">
        <v>1000</v>
      </c>
      <c r="K466" s="411"/>
    </row>
    <row r="467" spans="1:11" ht="16.8" thickBot="1">
      <c r="A467" s="413"/>
      <c r="B467" s="338"/>
      <c r="C467" s="340"/>
      <c r="D467" s="338"/>
      <c r="E467" s="338"/>
      <c r="F467" s="341"/>
      <c r="G467" s="158">
        <v>2000</v>
      </c>
      <c r="H467" s="338"/>
      <c r="I467" s="338"/>
      <c r="J467" s="393"/>
      <c r="K467" s="608"/>
    </row>
    <row r="468" spans="1:11" ht="16.8" thickBot="1">
      <c r="A468" s="321" t="s">
        <v>22</v>
      </c>
      <c r="B468" s="321"/>
      <c r="C468" s="325"/>
      <c r="D468" s="321"/>
      <c r="E468" s="606"/>
      <c r="F468" s="321">
        <f>SUM(F462:F467)</f>
        <v>140</v>
      </c>
      <c r="G468" s="156">
        <f>G462+G464+G466</f>
        <v>60065</v>
      </c>
      <c r="H468" s="422"/>
      <c r="I468" s="424"/>
      <c r="J468" s="390">
        <f>SUM(J462:J467)</f>
        <v>8000</v>
      </c>
      <c r="K468" s="604"/>
    </row>
    <row r="469" spans="1:11" ht="16.8" thickBot="1">
      <c r="A469" s="324"/>
      <c r="B469" s="324"/>
      <c r="C469" s="324"/>
      <c r="D469" s="324"/>
      <c r="E469" s="607"/>
      <c r="F469" s="324"/>
      <c r="G469" s="95">
        <f>G463+G465+G467</f>
        <v>18000</v>
      </c>
      <c r="H469" s="423"/>
      <c r="I469" s="425"/>
      <c r="J469" s="391"/>
      <c r="K469" s="605"/>
    </row>
    <row r="470" spans="1:11" ht="16.8" thickTop="1">
      <c r="A470" s="290"/>
      <c r="B470" s="23"/>
      <c r="C470" s="23"/>
      <c r="D470" s="23"/>
      <c r="E470" s="23"/>
      <c r="F470" s="23"/>
      <c r="G470" s="23"/>
      <c r="H470" s="23"/>
      <c r="I470" s="94"/>
      <c r="J470" s="23"/>
      <c r="K470" s="23"/>
    </row>
    <row r="471" spans="1:11">
      <c r="A471" s="290"/>
      <c r="B471" s="8" t="s">
        <v>252</v>
      </c>
      <c r="C471" s="23"/>
      <c r="D471" s="23"/>
      <c r="E471" s="23"/>
      <c r="F471" s="23"/>
      <c r="G471" s="23"/>
      <c r="H471" s="23"/>
      <c r="I471" s="94"/>
      <c r="J471" s="23"/>
      <c r="K471" s="23"/>
    </row>
    <row r="472" spans="1:11" ht="16.8" thickBot="1">
      <c r="A472" s="109" t="s">
        <v>393</v>
      </c>
      <c r="B472" s="32" t="str">
        <f>IF(A472=0,"",VLOOKUP(A472,[27]參照函數!A$1:B$65536,2,FALSE))</f>
        <v>口琴社</v>
      </c>
      <c r="C472" s="32" t="s">
        <v>254</v>
      </c>
      <c r="D472" s="32">
        <v>4</v>
      </c>
      <c r="E472" s="32" t="s">
        <v>255</v>
      </c>
      <c r="F472" s="32"/>
      <c r="G472" s="346" t="s">
        <v>256</v>
      </c>
      <c r="H472" s="609"/>
      <c r="I472" s="609"/>
      <c r="J472" s="245">
        <f>J483</f>
        <v>8000</v>
      </c>
      <c r="K472" s="7" t="s">
        <v>8</v>
      </c>
    </row>
    <row r="473" spans="1:11" ht="16.8" customHeight="1" thickTop="1">
      <c r="A473" s="321" t="s">
        <v>9</v>
      </c>
      <c r="B473" s="350" t="s">
        <v>10</v>
      </c>
      <c r="C473" s="350" t="s">
        <v>257</v>
      </c>
      <c r="D473" s="350" t="s">
        <v>12</v>
      </c>
      <c r="E473" s="350" t="s">
        <v>258</v>
      </c>
      <c r="F473" s="350" t="s">
        <v>259</v>
      </c>
      <c r="G473" s="17" t="s">
        <v>15</v>
      </c>
      <c r="H473" s="351" t="s">
        <v>2036</v>
      </c>
      <c r="I473" s="352"/>
      <c r="J473" s="353"/>
      <c r="K473" s="458" t="s">
        <v>17</v>
      </c>
    </row>
    <row r="474" spans="1:11" ht="16.8" thickBot="1">
      <c r="A474" s="338"/>
      <c r="B474" s="338"/>
      <c r="C474" s="338"/>
      <c r="D474" s="338"/>
      <c r="E474" s="338"/>
      <c r="F474" s="322"/>
      <c r="G474" s="18" t="s">
        <v>18</v>
      </c>
      <c r="H474" s="19" t="s">
        <v>19</v>
      </c>
      <c r="I474" s="115" t="s">
        <v>20</v>
      </c>
      <c r="J474" s="20" t="s">
        <v>21</v>
      </c>
      <c r="K474" s="459"/>
    </row>
    <row r="475" spans="1:11" ht="18" customHeight="1">
      <c r="A475" s="412" t="s">
        <v>743</v>
      </c>
      <c r="B475" s="321" t="s">
        <v>744</v>
      </c>
      <c r="C475" s="460" t="s">
        <v>1982</v>
      </c>
      <c r="D475" s="321" t="s">
        <v>745</v>
      </c>
      <c r="E475" s="432" t="s">
        <v>746</v>
      </c>
      <c r="F475" s="321">
        <v>30</v>
      </c>
      <c r="G475" s="112">
        <v>19500</v>
      </c>
      <c r="H475" s="321">
        <v>7</v>
      </c>
      <c r="I475" s="321">
        <v>3</v>
      </c>
      <c r="J475" s="437">
        <v>3000</v>
      </c>
      <c r="K475" s="604"/>
    </row>
    <row r="476" spans="1:11" ht="16.8" thickBot="1">
      <c r="A476" s="413"/>
      <c r="B476" s="338"/>
      <c r="C476" s="461"/>
      <c r="D476" s="338"/>
      <c r="E476" s="433"/>
      <c r="F476" s="341"/>
      <c r="G476" s="123">
        <v>18000</v>
      </c>
      <c r="H476" s="338"/>
      <c r="I476" s="338"/>
      <c r="J476" s="393"/>
      <c r="K476" s="608"/>
    </row>
    <row r="477" spans="1:11">
      <c r="A477" s="412" t="s">
        <v>747</v>
      </c>
      <c r="B477" s="321" t="s">
        <v>1979</v>
      </c>
      <c r="C477" s="339" t="s">
        <v>1980</v>
      </c>
      <c r="D477" s="321" t="s">
        <v>748</v>
      </c>
      <c r="E477" s="321" t="s">
        <v>434</v>
      </c>
      <c r="F477" s="321">
        <v>30</v>
      </c>
      <c r="G477" s="112">
        <v>4000</v>
      </c>
      <c r="H477" s="321">
        <v>4</v>
      </c>
      <c r="I477" s="321">
        <v>2</v>
      </c>
      <c r="J477" s="437">
        <v>2000</v>
      </c>
      <c r="K477" s="321"/>
    </row>
    <row r="478" spans="1:11" ht="16.8" thickBot="1">
      <c r="A478" s="413"/>
      <c r="B478" s="338"/>
      <c r="C478" s="340"/>
      <c r="D478" s="338"/>
      <c r="E478" s="338"/>
      <c r="F478" s="338"/>
      <c r="G478" s="124">
        <v>3000</v>
      </c>
      <c r="H478" s="338"/>
      <c r="I478" s="338"/>
      <c r="J478" s="601"/>
      <c r="K478" s="322"/>
    </row>
    <row r="479" spans="1:11">
      <c r="A479" s="412" t="s">
        <v>749</v>
      </c>
      <c r="B479" s="321" t="s">
        <v>750</v>
      </c>
      <c r="C479" s="339" t="s">
        <v>1981</v>
      </c>
      <c r="D479" s="321" t="s">
        <v>751</v>
      </c>
      <c r="E479" s="432" t="s">
        <v>1983</v>
      </c>
      <c r="F479" s="321">
        <v>30</v>
      </c>
      <c r="G479" s="112">
        <v>15600</v>
      </c>
      <c r="H479" s="436">
        <v>3</v>
      </c>
      <c r="I479" s="321">
        <v>1</v>
      </c>
      <c r="J479" s="437">
        <v>1000</v>
      </c>
      <c r="K479" s="411"/>
    </row>
    <row r="480" spans="1:11" ht="16.8" thickBot="1">
      <c r="A480" s="413"/>
      <c r="B480" s="338"/>
      <c r="C480" s="340"/>
      <c r="D480" s="338"/>
      <c r="E480" s="433"/>
      <c r="F480" s="341"/>
      <c r="G480" s="124">
        <v>15000</v>
      </c>
      <c r="H480" s="436"/>
      <c r="I480" s="338"/>
      <c r="J480" s="393"/>
      <c r="K480" s="608"/>
    </row>
    <row r="481" spans="1:11">
      <c r="A481" s="412" t="s">
        <v>752</v>
      </c>
      <c r="B481" s="321" t="s">
        <v>753</v>
      </c>
      <c r="C481" s="339" t="s">
        <v>754</v>
      </c>
      <c r="D481" s="321" t="s">
        <v>755</v>
      </c>
      <c r="E481" s="321" t="s">
        <v>756</v>
      </c>
      <c r="F481" s="321">
        <v>200</v>
      </c>
      <c r="G481" s="127">
        <v>3100</v>
      </c>
      <c r="H481" s="321">
        <v>5</v>
      </c>
      <c r="I481" s="321">
        <v>2</v>
      </c>
      <c r="J481" s="437">
        <v>2000</v>
      </c>
      <c r="K481" s="321"/>
    </row>
    <row r="482" spans="1:11" ht="16.8" thickBot="1">
      <c r="A482" s="413"/>
      <c r="B482" s="338"/>
      <c r="C482" s="340"/>
      <c r="D482" s="338"/>
      <c r="E482" s="338"/>
      <c r="F482" s="341"/>
      <c r="G482" s="123">
        <v>3100</v>
      </c>
      <c r="H482" s="338"/>
      <c r="I482" s="338"/>
      <c r="J482" s="393"/>
      <c r="K482" s="322"/>
    </row>
    <row r="483" spans="1:11" ht="16.8" thickBot="1">
      <c r="A483" s="321" t="s">
        <v>22</v>
      </c>
      <c r="B483" s="321"/>
      <c r="C483" s="325"/>
      <c r="D483" s="321"/>
      <c r="E483" s="606"/>
      <c r="F483" s="321">
        <f>SUM(F475:F482)</f>
        <v>290</v>
      </c>
      <c r="G483" s="156">
        <f>G477+G479+G481+G475</f>
        <v>42200</v>
      </c>
      <c r="H483" s="422"/>
      <c r="I483" s="602"/>
      <c r="J483" s="390">
        <f>SUM(J475:J482)</f>
        <v>8000</v>
      </c>
      <c r="K483" s="604"/>
    </row>
    <row r="484" spans="1:11" ht="16.8" thickBot="1">
      <c r="A484" s="324"/>
      <c r="B484" s="324"/>
      <c r="C484" s="324"/>
      <c r="D484" s="324"/>
      <c r="E484" s="607"/>
      <c r="F484" s="324"/>
      <c r="G484" s="95">
        <f>G478+G480+G482+G476</f>
        <v>39100</v>
      </c>
      <c r="H484" s="423"/>
      <c r="I484" s="603"/>
      <c r="J484" s="391"/>
      <c r="K484" s="605"/>
    </row>
    <row r="485" spans="1:11" ht="16.8" thickTop="1">
      <c r="A485" s="290"/>
      <c r="B485" s="23"/>
      <c r="C485" s="23"/>
      <c r="D485" s="23"/>
      <c r="E485" s="23"/>
      <c r="F485" s="23"/>
      <c r="G485" s="23"/>
      <c r="H485" s="23"/>
      <c r="I485" s="94"/>
      <c r="J485" s="23"/>
      <c r="K485" s="23"/>
    </row>
    <row r="486" spans="1:11">
      <c r="A486" s="290"/>
      <c r="B486" s="8" t="s">
        <v>252</v>
      </c>
      <c r="C486" s="23"/>
      <c r="D486" s="23"/>
      <c r="E486" s="23"/>
      <c r="F486" s="23"/>
      <c r="G486" s="23"/>
      <c r="H486" s="23"/>
      <c r="I486" s="94"/>
      <c r="J486" s="23"/>
      <c r="K486" s="23"/>
    </row>
    <row r="487" spans="1:11" ht="16.8" thickBot="1">
      <c r="A487" s="109" t="s">
        <v>394</v>
      </c>
      <c r="B487" s="32" t="s">
        <v>395</v>
      </c>
      <c r="C487" s="32" t="s">
        <v>254</v>
      </c>
      <c r="D487" s="118">
        <v>5</v>
      </c>
      <c r="E487" s="32" t="s">
        <v>255</v>
      </c>
      <c r="F487" s="32"/>
      <c r="G487" s="346" t="s">
        <v>256</v>
      </c>
      <c r="H487" s="609"/>
      <c r="I487" s="609"/>
      <c r="J487" s="245">
        <f>J500</f>
        <v>7000</v>
      </c>
      <c r="K487" s="7" t="s">
        <v>8</v>
      </c>
    </row>
    <row r="488" spans="1:11" ht="16.8" customHeight="1" thickTop="1">
      <c r="A488" s="321" t="s">
        <v>9</v>
      </c>
      <c r="B488" s="350" t="s">
        <v>10</v>
      </c>
      <c r="C488" s="350" t="s">
        <v>257</v>
      </c>
      <c r="D488" s="350" t="s">
        <v>12</v>
      </c>
      <c r="E488" s="350" t="s">
        <v>292</v>
      </c>
      <c r="F488" s="350" t="s">
        <v>293</v>
      </c>
      <c r="G488" s="17" t="s">
        <v>15</v>
      </c>
      <c r="H488" s="351" t="s">
        <v>2036</v>
      </c>
      <c r="I488" s="352"/>
      <c r="J488" s="353"/>
      <c r="K488" s="458" t="s">
        <v>17</v>
      </c>
    </row>
    <row r="489" spans="1:11" ht="16.8" thickBot="1">
      <c r="A489" s="338"/>
      <c r="B489" s="338"/>
      <c r="C489" s="338"/>
      <c r="D489" s="338"/>
      <c r="E489" s="338"/>
      <c r="F489" s="322"/>
      <c r="G489" s="18" t="s">
        <v>18</v>
      </c>
      <c r="H489" s="19" t="s">
        <v>19</v>
      </c>
      <c r="I489" s="115" t="s">
        <v>20</v>
      </c>
      <c r="J489" s="20" t="s">
        <v>21</v>
      </c>
      <c r="K489" s="459"/>
    </row>
    <row r="490" spans="1:11">
      <c r="A490" s="412" t="s">
        <v>757</v>
      </c>
      <c r="B490" s="321" t="s">
        <v>758</v>
      </c>
      <c r="C490" s="460" t="s">
        <v>1984</v>
      </c>
      <c r="D490" s="321" t="s">
        <v>759</v>
      </c>
      <c r="E490" s="432" t="s">
        <v>490</v>
      </c>
      <c r="F490" s="321">
        <v>40</v>
      </c>
      <c r="G490" s="112">
        <v>114794</v>
      </c>
      <c r="H490" s="321">
        <v>7</v>
      </c>
      <c r="I490" s="321">
        <v>2</v>
      </c>
      <c r="J490" s="437">
        <v>2000</v>
      </c>
      <c r="K490" s="604"/>
    </row>
    <row r="491" spans="1:11" ht="16.8" thickBot="1">
      <c r="A491" s="413"/>
      <c r="B491" s="338"/>
      <c r="C491" s="461"/>
      <c r="D491" s="338"/>
      <c r="E491" s="433"/>
      <c r="F491" s="341"/>
      <c r="G491" s="123">
        <v>2000</v>
      </c>
      <c r="H491" s="338"/>
      <c r="I491" s="338"/>
      <c r="J491" s="393"/>
      <c r="K491" s="608"/>
    </row>
    <row r="492" spans="1:11">
      <c r="A492" s="455" t="s">
        <v>760</v>
      </c>
      <c r="B492" s="321" t="s">
        <v>761</v>
      </c>
      <c r="C492" s="339" t="s">
        <v>1985</v>
      </c>
      <c r="D492" s="321" t="s">
        <v>762</v>
      </c>
      <c r="E492" s="432" t="s">
        <v>490</v>
      </c>
      <c r="F492" s="321">
        <v>250</v>
      </c>
      <c r="G492" s="112">
        <v>12800</v>
      </c>
      <c r="H492" s="436">
        <v>7</v>
      </c>
      <c r="I492" s="321">
        <v>2</v>
      </c>
      <c r="J492" s="437">
        <v>2000</v>
      </c>
      <c r="K492" s="321"/>
    </row>
    <row r="493" spans="1:11" ht="16.8" thickBot="1">
      <c r="A493" s="456"/>
      <c r="B493" s="338"/>
      <c r="C493" s="340"/>
      <c r="D493" s="338"/>
      <c r="E493" s="433"/>
      <c r="F493" s="341"/>
      <c r="G493" s="124">
        <v>12000</v>
      </c>
      <c r="H493" s="436"/>
      <c r="I493" s="338"/>
      <c r="J493" s="601"/>
      <c r="K493" s="322"/>
    </row>
    <row r="494" spans="1:11" s="106" customFormat="1">
      <c r="A494" s="412" t="s">
        <v>763</v>
      </c>
      <c r="B494" s="321" t="s">
        <v>764</v>
      </c>
      <c r="C494" s="339" t="s">
        <v>1986</v>
      </c>
      <c r="D494" s="321" t="s">
        <v>433</v>
      </c>
      <c r="E494" s="321" t="s">
        <v>490</v>
      </c>
      <c r="F494" s="321">
        <v>40</v>
      </c>
      <c r="G494" s="127">
        <v>1200</v>
      </c>
      <c r="H494" s="321">
        <v>5</v>
      </c>
      <c r="I494" s="321">
        <v>1</v>
      </c>
      <c r="J494" s="437">
        <v>1000</v>
      </c>
      <c r="K494" s="321"/>
    </row>
    <row r="495" spans="1:11" s="106" customFormat="1" ht="16.8" thickBot="1">
      <c r="A495" s="413"/>
      <c r="B495" s="338"/>
      <c r="C495" s="340"/>
      <c r="D495" s="338"/>
      <c r="E495" s="338"/>
      <c r="F495" s="341"/>
      <c r="G495" s="123">
        <v>1000</v>
      </c>
      <c r="H495" s="338"/>
      <c r="I495" s="338"/>
      <c r="J495" s="393"/>
      <c r="K495" s="322"/>
    </row>
    <row r="496" spans="1:11">
      <c r="A496" s="412" t="s">
        <v>765</v>
      </c>
      <c r="B496" s="321" t="s">
        <v>766</v>
      </c>
      <c r="C496" s="339" t="s">
        <v>1987</v>
      </c>
      <c r="D496" s="321" t="s">
        <v>1756</v>
      </c>
      <c r="E496" s="321" t="s">
        <v>434</v>
      </c>
      <c r="F496" s="321">
        <v>250</v>
      </c>
      <c r="G496" s="112">
        <v>24000</v>
      </c>
      <c r="H496" s="321">
        <v>5</v>
      </c>
      <c r="I496" s="321">
        <v>1</v>
      </c>
      <c r="J496" s="437">
        <v>1000</v>
      </c>
      <c r="K496" s="411"/>
    </row>
    <row r="497" spans="1:11" ht="16.8" thickBot="1">
      <c r="A497" s="413"/>
      <c r="B497" s="338"/>
      <c r="C497" s="340"/>
      <c r="D497" s="338"/>
      <c r="E497" s="338"/>
      <c r="F497" s="341"/>
      <c r="G497" s="124">
        <v>15000</v>
      </c>
      <c r="H497" s="338"/>
      <c r="I497" s="338"/>
      <c r="J497" s="393"/>
      <c r="K497" s="608"/>
    </row>
    <row r="498" spans="1:11">
      <c r="A498" s="412" t="s">
        <v>767</v>
      </c>
      <c r="B498" s="321" t="s">
        <v>768</v>
      </c>
      <c r="C498" s="339" t="s">
        <v>1988</v>
      </c>
      <c r="D498" s="321" t="s">
        <v>769</v>
      </c>
      <c r="E498" s="436" t="s">
        <v>490</v>
      </c>
      <c r="F498" s="321">
        <v>40</v>
      </c>
      <c r="G498" s="127">
        <v>2500</v>
      </c>
      <c r="H498" s="321">
        <v>5</v>
      </c>
      <c r="I498" s="321">
        <v>1</v>
      </c>
      <c r="J498" s="437">
        <v>1000</v>
      </c>
      <c r="K498" s="321"/>
    </row>
    <row r="499" spans="1:11" ht="16.8" thickBot="1">
      <c r="A499" s="413"/>
      <c r="B499" s="338"/>
      <c r="C499" s="340"/>
      <c r="D499" s="338"/>
      <c r="E499" s="436"/>
      <c r="F499" s="341"/>
      <c r="G499" s="124">
        <v>2000</v>
      </c>
      <c r="H499" s="338"/>
      <c r="I499" s="338"/>
      <c r="J499" s="601"/>
      <c r="K499" s="322"/>
    </row>
    <row r="500" spans="1:11" ht="16.8" thickBot="1">
      <c r="A500" s="321" t="s">
        <v>22</v>
      </c>
      <c r="B500" s="321"/>
      <c r="C500" s="325"/>
      <c r="D500" s="321"/>
      <c r="E500" s="606"/>
      <c r="F500" s="321">
        <f>SUM(F490:F499)</f>
        <v>620</v>
      </c>
      <c r="G500" s="156">
        <f>G494+G496+G498+G492+G490</f>
        <v>155294</v>
      </c>
      <c r="H500" s="422"/>
      <c r="I500" s="602"/>
      <c r="J500" s="390">
        <f>SUM(J490:J499)</f>
        <v>7000</v>
      </c>
      <c r="K500" s="604"/>
    </row>
    <row r="501" spans="1:11" ht="16.8" thickBot="1">
      <c r="A501" s="324"/>
      <c r="B501" s="324"/>
      <c r="C501" s="324"/>
      <c r="D501" s="324"/>
      <c r="E501" s="607"/>
      <c r="F501" s="324"/>
      <c r="G501" s="95">
        <f>G495+G497+G499+G493+G491</f>
        <v>32000</v>
      </c>
      <c r="H501" s="423"/>
      <c r="I501" s="603"/>
      <c r="J501" s="391"/>
      <c r="K501" s="605"/>
    </row>
    <row r="502" spans="1:11" ht="16.8" thickTop="1">
      <c r="A502" s="290"/>
      <c r="B502" s="8" t="s">
        <v>252</v>
      </c>
      <c r="C502" s="23"/>
      <c r="D502" s="23"/>
      <c r="E502" s="23"/>
      <c r="F502" s="23"/>
      <c r="G502" s="23"/>
      <c r="H502" s="23"/>
      <c r="I502" s="94"/>
      <c r="J502" s="23"/>
      <c r="K502" s="23"/>
    </row>
    <row r="503" spans="1:11" ht="16.8" thickBot="1">
      <c r="A503" s="109" t="s">
        <v>278</v>
      </c>
      <c r="B503" s="32" t="str">
        <f>IF(A503=0,"",VLOOKUP(A503,[21]參照函數!A$1:B$65536,2,FALSE))</f>
        <v>搖滾音樂研究社</v>
      </c>
      <c r="C503" s="32" t="s">
        <v>254</v>
      </c>
      <c r="D503" s="118">
        <v>2</v>
      </c>
      <c r="E503" s="32" t="s">
        <v>255</v>
      </c>
      <c r="F503" s="32"/>
      <c r="G503" s="346" t="s">
        <v>256</v>
      </c>
      <c r="H503" s="609"/>
      <c r="I503" s="609"/>
      <c r="J503" s="245">
        <f>J512</f>
        <v>5000</v>
      </c>
      <c r="K503" s="7" t="s">
        <v>8</v>
      </c>
    </row>
    <row r="504" spans="1:11" ht="16.8" customHeight="1" thickTop="1">
      <c r="A504" s="321" t="s">
        <v>9</v>
      </c>
      <c r="B504" s="350" t="s">
        <v>10</v>
      </c>
      <c r="C504" s="350" t="s">
        <v>257</v>
      </c>
      <c r="D504" s="350" t="s">
        <v>12</v>
      </c>
      <c r="E504" s="350" t="s">
        <v>258</v>
      </c>
      <c r="F504" s="350" t="s">
        <v>259</v>
      </c>
      <c r="G504" s="17" t="s">
        <v>15</v>
      </c>
      <c r="H504" s="351" t="s">
        <v>2036</v>
      </c>
      <c r="I504" s="352"/>
      <c r="J504" s="353"/>
      <c r="K504" s="458" t="s">
        <v>17</v>
      </c>
    </row>
    <row r="505" spans="1:11" ht="16.8" thickBot="1">
      <c r="A505" s="338"/>
      <c r="B505" s="338"/>
      <c r="C505" s="338"/>
      <c r="D505" s="338"/>
      <c r="E505" s="338"/>
      <c r="F505" s="322"/>
      <c r="G505" s="18" t="s">
        <v>18</v>
      </c>
      <c r="H505" s="19" t="s">
        <v>19</v>
      </c>
      <c r="I505" s="115" t="s">
        <v>20</v>
      </c>
      <c r="J505" s="20" t="s">
        <v>21</v>
      </c>
      <c r="K505" s="459"/>
    </row>
    <row r="506" spans="1:11">
      <c r="A506" s="412" t="s">
        <v>770</v>
      </c>
      <c r="B506" s="321" t="s">
        <v>1989</v>
      </c>
      <c r="C506" s="460" t="s">
        <v>1992</v>
      </c>
      <c r="D506" s="321" t="s">
        <v>771</v>
      </c>
      <c r="E506" s="432" t="s">
        <v>772</v>
      </c>
      <c r="F506" s="321">
        <v>70</v>
      </c>
      <c r="G506" s="112">
        <v>12000</v>
      </c>
      <c r="H506" s="321">
        <v>7</v>
      </c>
      <c r="I506" s="321">
        <v>3</v>
      </c>
      <c r="J506" s="437">
        <v>3000</v>
      </c>
      <c r="K506" s="604"/>
    </row>
    <row r="507" spans="1:11" ht="16.8" thickBot="1">
      <c r="A507" s="413"/>
      <c r="B507" s="338"/>
      <c r="C507" s="461"/>
      <c r="D507" s="338"/>
      <c r="E507" s="433"/>
      <c r="F507" s="341"/>
      <c r="G507" s="123">
        <v>10000</v>
      </c>
      <c r="H507" s="338"/>
      <c r="I507" s="338"/>
      <c r="J507" s="393"/>
      <c r="K507" s="608"/>
    </row>
    <row r="508" spans="1:11">
      <c r="A508" s="455" t="s">
        <v>773</v>
      </c>
      <c r="B508" s="321" t="s">
        <v>1990</v>
      </c>
      <c r="C508" s="460" t="s">
        <v>1991</v>
      </c>
      <c r="D508" s="321" t="s">
        <v>774</v>
      </c>
      <c r="E508" s="432" t="s">
        <v>772</v>
      </c>
      <c r="F508" s="321">
        <v>70</v>
      </c>
      <c r="G508" s="112">
        <v>3300</v>
      </c>
      <c r="H508" s="436">
        <v>5</v>
      </c>
      <c r="I508" s="321">
        <v>2</v>
      </c>
      <c r="J508" s="437">
        <v>2000</v>
      </c>
      <c r="K508" s="321"/>
    </row>
    <row r="509" spans="1:11" ht="16.8" thickBot="1">
      <c r="A509" s="456"/>
      <c r="B509" s="338"/>
      <c r="C509" s="461"/>
      <c r="D509" s="338"/>
      <c r="E509" s="433"/>
      <c r="F509" s="341"/>
      <c r="G509" s="124">
        <v>3000</v>
      </c>
      <c r="H509" s="436"/>
      <c r="I509" s="338"/>
      <c r="J509" s="393"/>
      <c r="K509" s="322"/>
    </row>
    <row r="510" spans="1:11" hidden="1">
      <c r="A510" s="412"/>
      <c r="B510" s="321"/>
      <c r="C510" s="339"/>
      <c r="D510" s="321"/>
      <c r="E510" s="321"/>
      <c r="F510" s="321"/>
      <c r="G510" s="25"/>
      <c r="H510" s="321"/>
      <c r="I510" s="321"/>
      <c r="J510" s="624"/>
      <c r="K510" s="411"/>
    </row>
    <row r="511" spans="1:11" ht="16.8" hidden="1" thickBot="1">
      <c r="A511" s="413"/>
      <c r="B511" s="338"/>
      <c r="C511" s="340"/>
      <c r="D511" s="338"/>
      <c r="E511" s="338"/>
      <c r="F511" s="338"/>
      <c r="G511" s="35"/>
      <c r="H511" s="338"/>
      <c r="I511" s="338"/>
      <c r="J511" s="625"/>
      <c r="K511" s="608"/>
    </row>
    <row r="512" spans="1:11" ht="16.8" thickBot="1">
      <c r="A512" s="321" t="s">
        <v>22</v>
      </c>
      <c r="B512" s="321"/>
      <c r="C512" s="325"/>
      <c r="D512" s="321"/>
      <c r="E512" s="606"/>
      <c r="F512" s="321">
        <f>SUM(F506:F511)</f>
        <v>140</v>
      </c>
      <c r="G512" s="156">
        <f>G506+G508+G510</f>
        <v>15300</v>
      </c>
      <c r="H512" s="422"/>
      <c r="I512" s="602"/>
      <c r="J512" s="390">
        <f>SUM(J506:J511)</f>
        <v>5000</v>
      </c>
      <c r="K512" s="604"/>
    </row>
    <row r="513" spans="1:11" ht="16.8" thickBot="1">
      <c r="A513" s="324"/>
      <c r="B513" s="324"/>
      <c r="C513" s="324"/>
      <c r="D513" s="324"/>
      <c r="E513" s="607"/>
      <c r="F513" s="324"/>
      <c r="G513" s="95">
        <f>G507+G509+G511</f>
        <v>13000</v>
      </c>
      <c r="H513" s="423"/>
      <c r="I513" s="603"/>
      <c r="J513" s="391"/>
      <c r="K513" s="605"/>
    </row>
    <row r="514" spans="1:11" ht="16.8" thickTop="1">
      <c r="A514" s="290"/>
      <c r="B514" s="8" t="s">
        <v>252</v>
      </c>
      <c r="C514" s="23"/>
      <c r="D514" s="23"/>
      <c r="E514" s="23"/>
      <c r="F514" s="23"/>
      <c r="G514" s="23"/>
      <c r="H514" s="23"/>
      <c r="I514" s="94"/>
      <c r="J514" s="23"/>
      <c r="K514" s="23"/>
    </row>
    <row r="515" spans="1:11" ht="16.8" thickBot="1">
      <c r="A515" s="109" t="s">
        <v>212</v>
      </c>
      <c r="B515" s="32" t="str">
        <f>IF(A515=0,"",VLOOKUP(A515,[22]參照函數!A$1:B$65536,2,FALSE))</f>
        <v>鋼琴社</v>
      </c>
      <c r="C515" s="32" t="s">
        <v>5</v>
      </c>
      <c r="D515" s="118">
        <v>3</v>
      </c>
      <c r="E515" s="32" t="s">
        <v>6</v>
      </c>
      <c r="F515" s="32"/>
      <c r="G515" s="346" t="s">
        <v>7</v>
      </c>
      <c r="H515" s="609"/>
      <c r="I515" s="609"/>
      <c r="J515" s="245">
        <f>J524</f>
        <v>6000</v>
      </c>
      <c r="K515" s="7" t="s">
        <v>8</v>
      </c>
    </row>
    <row r="516" spans="1:11" ht="16.8" customHeight="1" thickTop="1">
      <c r="A516" s="321" t="s">
        <v>9</v>
      </c>
      <c r="B516" s="350" t="s">
        <v>10</v>
      </c>
      <c r="C516" s="350" t="s">
        <v>11</v>
      </c>
      <c r="D516" s="350" t="s">
        <v>12</v>
      </c>
      <c r="E516" s="350" t="s">
        <v>13</v>
      </c>
      <c r="F516" s="350" t="s">
        <v>14</v>
      </c>
      <c r="G516" s="17" t="s">
        <v>15</v>
      </c>
      <c r="H516" s="351" t="s">
        <v>2036</v>
      </c>
      <c r="I516" s="352"/>
      <c r="J516" s="353"/>
      <c r="K516" s="458" t="s">
        <v>17</v>
      </c>
    </row>
    <row r="517" spans="1:11" ht="16.8" thickBot="1">
      <c r="A517" s="338"/>
      <c r="B517" s="338"/>
      <c r="C517" s="338"/>
      <c r="D517" s="338"/>
      <c r="E517" s="338"/>
      <c r="F517" s="322"/>
      <c r="G517" s="18" t="s">
        <v>18</v>
      </c>
      <c r="H517" s="19" t="s">
        <v>19</v>
      </c>
      <c r="I517" s="115" t="s">
        <v>20</v>
      </c>
      <c r="J517" s="20" t="s">
        <v>21</v>
      </c>
      <c r="K517" s="459"/>
    </row>
    <row r="518" spans="1:11" s="106" customFormat="1">
      <c r="A518" s="412" t="s">
        <v>285</v>
      </c>
      <c r="B518" s="321" t="s">
        <v>1994</v>
      </c>
      <c r="C518" s="622" t="s">
        <v>775</v>
      </c>
      <c r="D518" s="321" t="s">
        <v>776</v>
      </c>
      <c r="E518" s="432" t="s">
        <v>260</v>
      </c>
      <c r="F518" s="321">
        <v>50</v>
      </c>
      <c r="G518" s="112">
        <v>12100</v>
      </c>
      <c r="H518" s="321">
        <v>7</v>
      </c>
      <c r="I518" s="321">
        <v>3</v>
      </c>
      <c r="J518" s="437">
        <v>3000</v>
      </c>
      <c r="K518" s="604"/>
    </row>
    <row r="519" spans="1:11" s="106" customFormat="1" ht="16.8" thickBot="1">
      <c r="A519" s="413"/>
      <c r="B519" s="338"/>
      <c r="C519" s="623"/>
      <c r="D519" s="338"/>
      <c r="E519" s="433"/>
      <c r="F519" s="341"/>
      <c r="G519" s="123">
        <v>10000</v>
      </c>
      <c r="H519" s="338"/>
      <c r="I519" s="338"/>
      <c r="J519" s="393"/>
      <c r="K519" s="608"/>
    </row>
    <row r="520" spans="1:11">
      <c r="A520" s="455" t="s">
        <v>286</v>
      </c>
      <c r="B520" s="321" t="s">
        <v>1995</v>
      </c>
      <c r="C520" s="620" t="s">
        <v>633</v>
      </c>
      <c r="D520" s="321" t="s">
        <v>777</v>
      </c>
      <c r="E520" s="432" t="s">
        <v>260</v>
      </c>
      <c r="F520" s="321">
        <v>50</v>
      </c>
      <c r="G520" s="112">
        <v>3000</v>
      </c>
      <c r="H520" s="436">
        <v>7</v>
      </c>
      <c r="I520" s="321">
        <v>1</v>
      </c>
      <c r="J520" s="437">
        <v>1000</v>
      </c>
      <c r="K520" s="604"/>
    </row>
    <row r="521" spans="1:11" ht="16.8" thickBot="1">
      <c r="A521" s="456"/>
      <c r="B521" s="338"/>
      <c r="C521" s="621"/>
      <c r="D521" s="338"/>
      <c r="E521" s="433"/>
      <c r="F521" s="341"/>
      <c r="G521" s="124">
        <v>3000</v>
      </c>
      <c r="H521" s="436"/>
      <c r="I521" s="338"/>
      <c r="J521" s="393"/>
      <c r="K521" s="608"/>
    </row>
    <row r="522" spans="1:11">
      <c r="A522" s="412" t="s">
        <v>778</v>
      </c>
      <c r="B522" s="321" t="s">
        <v>1993</v>
      </c>
      <c r="C522" s="620" t="s">
        <v>779</v>
      </c>
      <c r="D522" s="321" t="s">
        <v>287</v>
      </c>
      <c r="E522" s="321" t="s">
        <v>780</v>
      </c>
      <c r="F522" s="321">
        <v>100</v>
      </c>
      <c r="G522" s="127">
        <v>5630</v>
      </c>
      <c r="H522" s="321">
        <v>5</v>
      </c>
      <c r="I522" s="321">
        <v>2</v>
      </c>
      <c r="J522" s="437">
        <v>2000</v>
      </c>
      <c r="K522" s="321"/>
    </row>
    <row r="523" spans="1:11" ht="16.8" thickBot="1">
      <c r="A523" s="413"/>
      <c r="B523" s="338"/>
      <c r="C523" s="621"/>
      <c r="D523" s="338"/>
      <c r="E523" s="338"/>
      <c r="F523" s="341"/>
      <c r="G523" s="123">
        <v>5500</v>
      </c>
      <c r="H523" s="338"/>
      <c r="I523" s="338"/>
      <c r="J523" s="393"/>
      <c r="K523" s="322"/>
    </row>
    <row r="524" spans="1:11" ht="16.8" thickBot="1">
      <c r="A524" s="321" t="s">
        <v>22</v>
      </c>
      <c r="B524" s="321"/>
      <c r="C524" s="589"/>
      <c r="D524" s="321"/>
      <c r="E524" s="606"/>
      <c r="F524" s="321">
        <f>SUM(F520:F523)</f>
        <v>150</v>
      </c>
      <c r="G524" s="156">
        <f>G518+G520+G522</f>
        <v>20730</v>
      </c>
      <c r="H524" s="422"/>
      <c r="I524" s="424"/>
      <c r="J524" s="390">
        <f>SUM(J518:J523)</f>
        <v>6000</v>
      </c>
      <c r="K524" s="604"/>
    </row>
    <row r="525" spans="1:11" ht="16.8" thickBot="1">
      <c r="A525" s="324"/>
      <c r="B525" s="324"/>
      <c r="C525" s="324"/>
      <c r="D525" s="324"/>
      <c r="E525" s="607"/>
      <c r="F525" s="324"/>
      <c r="G525" s="95">
        <f>G519+G521+G523</f>
        <v>18500</v>
      </c>
      <c r="H525" s="423"/>
      <c r="I525" s="425"/>
      <c r="J525" s="391"/>
      <c r="K525" s="605"/>
    </row>
    <row r="526" spans="1:11" ht="16.8" thickTop="1">
      <c r="A526" s="290"/>
      <c r="B526" s="8" t="s">
        <v>252</v>
      </c>
      <c r="C526" s="23"/>
      <c r="D526" s="23"/>
      <c r="E526" s="23"/>
      <c r="F526" s="23"/>
      <c r="G526" s="23"/>
      <c r="H526" s="23"/>
      <c r="I526" s="94"/>
      <c r="J526" s="23"/>
      <c r="K526" s="23"/>
    </row>
    <row r="527" spans="1:11" ht="16.8" thickBot="1">
      <c r="A527" s="109" t="s">
        <v>280</v>
      </c>
      <c r="B527" s="32" t="str">
        <f>IF(A527=0,"",VLOOKUP(A527,[28]參照函數!A$1:B$65536,2,FALSE))</f>
        <v>數位音樂創作研習社</v>
      </c>
      <c r="C527" s="32" t="s">
        <v>254</v>
      </c>
      <c r="D527" s="118">
        <v>4</v>
      </c>
      <c r="E527" s="32" t="s">
        <v>255</v>
      </c>
      <c r="F527" s="32"/>
      <c r="G527" s="346" t="s">
        <v>256</v>
      </c>
      <c r="H527" s="609"/>
      <c r="I527" s="609"/>
      <c r="J527" s="245">
        <f>J538</f>
        <v>4000</v>
      </c>
      <c r="K527" s="7" t="s">
        <v>8</v>
      </c>
    </row>
    <row r="528" spans="1:11" ht="16.8" customHeight="1" thickTop="1">
      <c r="A528" s="321" t="s">
        <v>9</v>
      </c>
      <c r="B528" s="350" t="s">
        <v>10</v>
      </c>
      <c r="C528" s="350" t="s">
        <v>257</v>
      </c>
      <c r="D528" s="350" t="s">
        <v>12</v>
      </c>
      <c r="E528" s="350" t="s">
        <v>258</v>
      </c>
      <c r="F528" s="350" t="s">
        <v>259</v>
      </c>
      <c r="G528" s="17" t="s">
        <v>15</v>
      </c>
      <c r="H528" s="351" t="s">
        <v>2036</v>
      </c>
      <c r="I528" s="352"/>
      <c r="J528" s="353"/>
      <c r="K528" s="458" t="s">
        <v>17</v>
      </c>
    </row>
    <row r="529" spans="1:11" ht="16.8" thickBot="1">
      <c r="A529" s="338"/>
      <c r="B529" s="338"/>
      <c r="C529" s="338"/>
      <c r="D529" s="338"/>
      <c r="E529" s="338"/>
      <c r="F529" s="365"/>
      <c r="G529" s="18" t="s">
        <v>18</v>
      </c>
      <c r="H529" s="19" t="s">
        <v>19</v>
      </c>
      <c r="I529" s="115" t="s">
        <v>20</v>
      </c>
      <c r="J529" s="20" t="s">
        <v>21</v>
      </c>
      <c r="K529" s="459"/>
    </row>
    <row r="530" spans="1:11" ht="16.8" thickBot="1">
      <c r="A530" s="611" t="s">
        <v>781</v>
      </c>
      <c r="B530" s="614" t="s">
        <v>1999</v>
      </c>
      <c r="C530" s="619" t="s">
        <v>2002</v>
      </c>
      <c r="D530" s="614" t="s">
        <v>782</v>
      </c>
      <c r="E530" s="618" t="s">
        <v>783</v>
      </c>
      <c r="F530" s="614">
        <v>40</v>
      </c>
      <c r="G530" s="157">
        <v>12000</v>
      </c>
      <c r="H530" s="614">
        <v>7</v>
      </c>
      <c r="I530" s="614">
        <v>1</v>
      </c>
      <c r="J530" s="610">
        <v>1000</v>
      </c>
      <c r="K530" s="604"/>
    </row>
    <row r="531" spans="1:11" ht="16.8" thickBot="1">
      <c r="A531" s="611"/>
      <c r="B531" s="614"/>
      <c r="C531" s="619"/>
      <c r="D531" s="614"/>
      <c r="E531" s="618"/>
      <c r="F531" s="614"/>
      <c r="G531" s="158">
        <v>6000</v>
      </c>
      <c r="H531" s="614"/>
      <c r="I531" s="614"/>
      <c r="J531" s="610"/>
      <c r="K531" s="608"/>
    </row>
    <row r="532" spans="1:11" ht="16.8" thickBot="1">
      <c r="A532" s="617" t="s">
        <v>784</v>
      </c>
      <c r="B532" s="614" t="s">
        <v>1998</v>
      </c>
      <c r="C532" s="613" t="s">
        <v>785</v>
      </c>
      <c r="D532" s="614" t="s">
        <v>786</v>
      </c>
      <c r="E532" s="618" t="s">
        <v>263</v>
      </c>
      <c r="F532" s="614">
        <v>50</v>
      </c>
      <c r="G532" s="157">
        <v>11000</v>
      </c>
      <c r="H532" s="436">
        <v>4</v>
      </c>
      <c r="I532" s="614">
        <v>1</v>
      </c>
      <c r="J532" s="610">
        <v>1000</v>
      </c>
      <c r="K532" s="321"/>
    </row>
    <row r="533" spans="1:11" ht="16.8" thickBot="1">
      <c r="A533" s="617"/>
      <c r="B533" s="614"/>
      <c r="C533" s="613"/>
      <c r="D533" s="614"/>
      <c r="E533" s="618"/>
      <c r="F533" s="614"/>
      <c r="G533" s="135">
        <v>5000</v>
      </c>
      <c r="H533" s="436"/>
      <c r="I533" s="614"/>
      <c r="J533" s="610"/>
      <c r="K533" s="322"/>
    </row>
    <row r="534" spans="1:11" ht="16.8" thickBot="1">
      <c r="A534" s="611" t="s">
        <v>787</v>
      </c>
      <c r="B534" s="614" t="s">
        <v>1996</v>
      </c>
      <c r="C534" s="613" t="s">
        <v>2001</v>
      </c>
      <c r="D534" s="614" t="s">
        <v>788</v>
      </c>
      <c r="E534" s="614" t="s">
        <v>789</v>
      </c>
      <c r="F534" s="614">
        <v>200</v>
      </c>
      <c r="G534" s="159">
        <v>40000</v>
      </c>
      <c r="H534" s="614">
        <v>5</v>
      </c>
      <c r="I534" s="614">
        <v>1</v>
      </c>
      <c r="J534" s="610">
        <v>1000</v>
      </c>
      <c r="K534" s="411"/>
    </row>
    <row r="535" spans="1:11" ht="16.8" thickBot="1">
      <c r="A535" s="611"/>
      <c r="B535" s="614"/>
      <c r="C535" s="613"/>
      <c r="D535" s="614"/>
      <c r="E535" s="614"/>
      <c r="F535" s="614"/>
      <c r="G535" s="158">
        <v>10000</v>
      </c>
      <c r="H535" s="614"/>
      <c r="I535" s="614"/>
      <c r="J535" s="610"/>
      <c r="K535" s="608"/>
    </row>
    <row r="536" spans="1:11" ht="16.8" thickBot="1">
      <c r="A536" s="611" t="s">
        <v>790</v>
      </c>
      <c r="B536" s="612" t="s">
        <v>1997</v>
      </c>
      <c r="C536" s="613" t="s">
        <v>2000</v>
      </c>
      <c r="D536" s="612" t="s">
        <v>791</v>
      </c>
      <c r="E536" s="612" t="s">
        <v>792</v>
      </c>
      <c r="F536" s="614">
        <v>80</v>
      </c>
      <c r="G536" s="157">
        <v>15000</v>
      </c>
      <c r="H536" s="614">
        <v>5</v>
      </c>
      <c r="I536" s="614">
        <v>1</v>
      </c>
      <c r="J536" s="610">
        <v>1000</v>
      </c>
      <c r="K536" s="321"/>
    </row>
    <row r="537" spans="1:11" ht="16.8" thickBot="1">
      <c r="A537" s="611"/>
      <c r="B537" s="612"/>
      <c r="C537" s="613"/>
      <c r="D537" s="612"/>
      <c r="E537" s="612"/>
      <c r="F537" s="614"/>
      <c r="G537" s="135">
        <v>5000</v>
      </c>
      <c r="H537" s="614"/>
      <c r="I537" s="614"/>
      <c r="J537" s="610"/>
      <c r="K537" s="322"/>
    </row>
    <row r="538" spans="1:11" ht="16.8" thickBot="1">
      <c r="A538" s="321" t="s">
        <v>22</v>
      </c>
      <c r="B538" s="321"/>
      <c r="C538" s="325"/>
      <c r="D538" s="321"/>
      <c r="E538" s="606"/>
      <c r="F538" s="321">
        <f>SUM(F530:F537)</f>
        <v>370</v>
      </c>
      <c r="G538" s="156">
        <f>G534+G536+G532+G530</f>
        <v>78000</v>
      </c>
      <c r="H538" s="330"/>
      <c r="I538" s="615"/>
      <c r="J538" s="398">
        <f>SUM(J530:J537)</f>
        <v>4000</v>
      </c>
      <c r="K538" s="604"/>
    </row>
    <row r="539" spans="1:11" ht="16.8" thickBot="1">
      <c r="A539" s="324"/>
      <c r="B539" s="324"/>
      <c r="C539" s="324"/>
      <c r="D539" s="324"/>
      <c r="E539" s="607"/>
      <c r="F539" s="327"/>
      <c r="G539" s="95">
        <f>G535+G537+G533+G531</f>
        <v>26000</v>
      </c>
      <c r="H539" s="331"/>
      <c r="I539" s="616"/>
      <c r="J539" s="399"/>
      <c r="K539" s="605"/>
    </row>
    <row r="540" spans="1:11" ht="6" customHeight="1" thickTop="1">
      <c r="A540" s="290"/>
      <c r="B540" s="8"/>
      <c r="C540" s="23"/>
      <c r="D540" s="23"/>
      <c r="E540" s="23"/>
      <c r="F540" s="23"/>
      <c r="G540" s="23"/>
      <c r="H540" s="23"/>
      <c r="I540" s="94"/>
      <c r="J540" s="23"/>
      <c r="K540" s="23"/>
    </row>
    <row r="541" spans="1:11" ht="16.8" thickBot="1">
      <c r="A541" s="109" t="s">
        <v>396</v>
      </c>
      <c r="B541" s="32" t="s">
        <v>397</v>
      </c>
      <c r="C541" s="32" t="s">
        <v>254</v>
      </c>
      <c r="D541" s="118">
        <v>5</v>
      </c>
      <c r="E541" s="32" t="s">
        <v>255</v>
      </c>
      <c r="F541" s="32"/>
      <c r="G541" s="346" t="s">
        <v>256</v>
      </c>
      <c r="H541" s="609"/>
      <c r="I541" s="609"/>
      <c r="J541" s="245">
        <f>J554</f>
        <v>8000</v>
      </c>
      <c r="K541" s="7" t="s">
        <v>8</v>
      </c>
    </row>
    <row r="542" spans="1:11" ht="16.8" customHeight="1" thickTop="1">
      <c r="A542" s="321" t="s">
        <v>9</v>
      </c>
      <c r="B542" s="350" t="s">
        <v>10</v>
      </c>
      <c r="C542" s="350" t="s">
        <v>257</v>
      </c>
      <c r="D542" s="350" t="s">
        <v>12</v>
      </c>
      <c r="E542" s="350" t="s">
        <v>292</v>
      </c>
      <c r="F542" s="350" t="s">
        <v>293</v>
      </c>
      <c r="G542" s="17" t="s">
        <v>15</v>
      </c>
      <c r="H542" s="351" t="s">
        <v>2036</v>
      </c>
      <c r="I542" s="352"/>
      <c r="J542" s="353"/>
      <c r="K542" s="458" t="s">
        <v>17</v>
      </c>
    </row>
    <row r="543" spans="1:11" ht="16.8" thickBot="1">
      <c r="A543" s="338"/>
      <c r="B543" s="338"/>
      <c r="C543" s="338"/>
      <c r="D543" s="338"/>
      <c r="E543" s="338"/>
      <c r="F543" s="322"/>
      <c r="G543" s="18" t="s">
        <v>18</v>
      </c>
      <c r="H543" s="19" t="s">
        <v>19</v>
      </c>
      <c r="I543" s="115" t="s">
        <v>20</v>
      </c>
      <c r="J543" s="20" t="s">
        <v>21</v>
      </c>
      <c r="K543" s="459"/>
    </row>
    <row r="544" spans="1:11" s="106" customFormat="1">
      <c r="A544" s="412" t="s">
        <v>793</v>
      </c>
      <c r="B544" s="321" t="s">
        <v>2009</v>
      </c>
      <c r="C544" s="460" t="s">
        <v>2003</v>
      </c>
      <c r="D544" s="321" t="s">
        <v>433</v>
      </c>
      <c r="E544" s="432" t="s">
        <v>726</v>
      </c>
      <c r="F544" s="321">
        <v>80</v>
      </c>
      <c r="G544" s="112">
        <v>10800</v>
      </c>
      <c r="H544" s="321">
        <v>7</v>
      </c>
      <c r="I544" s="321">
        <v>3</v>
      </c>
      <c r="J544" s="437">
        <v>3000</v>
      </c>
      <c r="K544" s="604"/>
    </row>
    <row r="545" spans="1:11" s="106" customFormat="1" ht="16.8" thickBot="1">
      <c r="A545" s="413"/>
      <c r="B545" s="338"/>
      <c r="C545" s="461"/>
      <c r="D545" s="338"/>
      <c r="E545" s="433"/>
      <c r="F545" s="341"/>
      <c r="G545" s="123">
        <v>5000</v>
      </c>
      <c r="H545" s="338"/>
      <c r="I545" s="338"/>
      <c r="J545" s="393"/>
      <c r="K545" s="608"/>
    </row>
    <row r="546" spans="1:11">
      <c r="A546" s="455" t="s">
        <v>794</v>
      </c>
      <c r="B546" s="321" t="s">
        <v>2008</v>
      </c>
      <c r="C546" s="339" t="s">
        <v>795</v>
      </c>
      <c r="D546" s="321" t="s">
        <v>796</v>
      </c>
      <c r="E546" s="432" t="s">
        <v>490</v>
      </c>
      <c r="F546" s="321">
        <v>50</v>
      </c>
      <c r="G546" s="112">
        <v>8000</v>
      </c>
      <c r="H546" s="436">
        <v>3</v>
      </c>
      <c r="I546" s="321">
        <v>1</v>
      </c>
      <c r="J546" s="437">
        <v>1000</v>
      </c>
      <c r="K546" s="604"/>
    </row>
    <row r="547" spans="1:11" ht="16.8" thickBot="1">
      <c r="A547" s="456"/>
      <c r="B547" s="338"/>
      <c r="C547" s="340"/>
      <c r="D547" s="338"/>
      <c r="E547" s="433"/>
      <c r="F547" s="341"/>
      <c r="G547" s="124">
        <v>3000</v>
      </c>
      <c r="H547" s="436"/>
      <c r="I547" s="338"/>
      <c r="J547" s="393"/>
      <c r="K547" s="608"/>
    </row>
    <row r="548" spans="1:11">
      <c r="A548" s="412" t="s">
        <v>797</v>
      </c>
      <c r="B548" s="321" t="s">
        <v>2007</v>
      </c>
      <c r="C548" s="339" t="s">
        <v>2004</v>
      </c>
      <c r="D548" s="321" t="s">
        <v>433</v>
      </c>
      <c r="E548" s="432" t="s">
        <v>408</v>
      </c>
      <c r="F548" s="321">
        <v>100</v>
      </c>
      <c r="G548" s="127">
        <v>5000</v>
      </c>
      <c r="H548" s="321">
        <v>4</v>
      </c>
      <c r="I548" s="321">
        <v>1</v>
      </c>
      <c r="J548" s="437">
        <v>1000</v>
      </c>
      <c r="K548" s="321"/>
    </row>
    <row r="549" spans="1:11" ht="16.8" thickBot="1">
      <c r="A549" s="413"/>
      <c r="B549" s="338"/>
      <c r="C549" s="340"/>
      <c r="D549" s="338"/>
      <c r="E549" s="433"/>
      <c r="F549" s="341"/>
      <c r="G549" s="123">
        <v>2000</v>
      </c>
      <c r="H549" s="338"/>
      <c r="I549" s="338"/>
      <c r="J549" s="393"/>
      <c r="K549" s="322"/>
    </row>
    <row r="550" spans="1:11">
      <c r="A550" s="412" t="s">
        <v>798</v>
      </c>
      <c r="B550" s="321" t="s">
        <v>2006</v>
      </c>
      <c r="C550" s="339" t="s">
        <v>799</v>
      </c>
      <c r="D550" s="321" t="s">
        <v>433</v>
      </c>
      <c r="E550" s="321" t="s">
        <v>490</v>
      </c>
      <c r="F550" s="321">
        <v>70</v>
      </c>
      <c r="G550" s="112">
        <v>6500</v>
      </c>
      <c r="H550" s="321">
        <v>5</v>
      </c>
      <c r="I550" s="321">
        <v>1</v>
      </c>
      <c r="J550" s="437">
        <v>1000</v>
      </c>
      <c r="K550" s="411"/>
    </row>
    <row r="551" spans="1:11" ht="16.8" thickBot="1">
      <c r="A551" s="413"/>
      <c r="B551" s="338"/>
      <c r="C551" s="340"/>
      <c r="D551" s="338"/>
      <c r="E551" s="338"/>
      <c r="F551" s="341"/>
      <c r="G551" s="124">
        <v>3000</v>
      </c>
      <c r="H551" s="338"/>
      <c r="I551" s="338"/>
      <c r="J551" s="393"/>
      <c r="K551" s="608"/>
    </row>
    <row r="552" spans="1:11">
      <c r="A552" s="412" t="s">
        <v>800</v>
      </c>
      <c r="B552" s="321" t="s">
        <v>2005</v>
      </c>
      <c r="C552" s="339" t="s">
        <v>1991</v>
      </c>
      <c r="D552" s="321" t="s">
        <v>433</v>
      </c>
      <c r="E552" s="432" t="s">
        <v>726</v>
      </c>
      <c r="F552" s="321">
        <v>100</v>
      </c>
      <c r="G552" s="127">
        <v>6000</v>
      </c>
      <c r="H552" s="321">
        <v>5</v>
      </c>
      <c r="I552" s="321">
        <v>2</v>
      </c>
      <c r="J552" s="437">
        <v>2000</v>
      </c>
      <c r="K552" s="321"/>
    </row>
    <row r="553" spans="1:11" ht="16.8" thickBot="1">
      <c r="A553" s="413"/>
      <c r="B553" s="338"/>
      <c r="C553" s="340"/>
      <c r="D553" s="338"/>
      <c r="E553" s="433"/>
      <c r="F553" s="341"/>
      <c r="G553" s="124">
        <v>3000</v>
      </c>
      <c r="H553" s="338"/>
      <c r="I553" s="338"/>
      <c r="J553" s="393"/>
      <c r="K553" s="322"/>
    </row>
    <row r="554" spans="1:11" ht="16.8" thickBot="1">
      <c r="A554" s="321" t="s">
        <v>22</v>
      </c>
      <c r="B554" s="321"/>
      <c r="C554" s="325"/>
      <c r="D554" s="321"/>
      <c r="E554" s="606"/>
      <c r="F554" s="321">
        <f>SUM(F546:F553)</f>
        <v>320</v>
      </c>
      <c r="G554" s="156">
        <f>G548+G550+G552+G546+G544</f>
        <v>36300</v>
      </c>
      <c r="H554" s="422"/>
      <c r="I554" s="424"/>
      <c r="J554" s="390">
        <f>SUM(J544:J553)</f>
        <v>8000</v>
      </c>
      <c r="K554" s="604"/>
    </row>
    <row r="555" spans="1:11" ht="16.8" thickBot="1">
      <c r="A555" s="324"/>
      <c r="B555" s="324"/>
      <c r="C555" s="324"/>
      <c r="D555" s="324"/>
      <c r="E555" s="607"/>
      <c r="F555" s="324"/>
      <c r="G555" s="95">
        <f>G549+G551+G553+G547+G545</f>
        <v>16000</v>
      </c>
      <c r="H555" s="423"/>
      <c r="I555" s="425"/>
      <c r="J555" s="391"/>
      <c r="K555" s="605"/>
    </row>
    <row r="556" spans="1:11" ht="16.8" thickTop="1">
      <c r="A556" s="290"/>
      <c r="B556" s="23"/>
      <c r="C556" s="23"/>
      <c r="D556" s="23"/>
      <c r="E556" s="23"/>
      <c r="F556" s="23"/>
      <c r="G556" s="23"/>
      <c r="H556" s="23"/>
      <c r="I556" s="94"/>
      <c r="J556" s="23"/>
      <c r="K556" s="23"/>
    </row>
    <row r="557" spans="1:11">
      <c r="A557" s="290"/>
      <c r="B557" s="8" t="s">
        <v>252</v>
      </c>
      <c r="C557" s="23"/>
      <c r="D557" s="23"/>
      <c r="E557" s="23"/>
      <c r="F557" s="23"/>
      <c r="G557" s="23"/>
      <c r="H557" s="23"/>
      <c r="I557" s="94"/>
      <c r="J557" s="23"/>
      <c r="K557" s="23"/>
    </row>
    <row r="558" spans="1:11" ht="16.8" thickBot="1">
      <c r="A558" s="109" t="s">
        <v>281</v>
      </c>
      <c r="B558" s="32" t="str">
        <f>IF(A558=0,"",VLOOKUP(A558,[29]參照函數!A$1:B$65536,2,FALSE))</f>
        <v>爵士鋼琴社</v>
      </c>
      <c r="C558" s="32" t="s">
        <v>254</v>
      </c>
      <c r="D558" s="118">
        <v>4</v>
      </c>
      <c r="E558" s="32" t="s">
        <v>255</v>
      </c>
      <c r="F558" s="32"/>
      <c r="G558" s="346" t="s">
        <v>256</v>
      </c>
      <c r="H558" s="609"/>
      <c r="I558" s="609"/>
      <c r="J558" s="245">
        <f>J567</f>
        <v>6000</v>
      </c>
      <c r="K558" s="7" t="s">
        <v>8</v>
      </c>
    </row>
    <row r="559" spans="1:11" ht="16.8" customHeight="1" thickTop="1">
      <c r="A559" s="321" t="s">
        <v>9</v>
      </c>
      <c r="B559" s="350" t="s">
        <v>10</v>
      </c>
      <c r="C559" s="350" t="s">
        <v>257</v>
      </c>
      <c r="D559" s="350" t="s">
        <v>12</v>
      </c>
      <c r="E559" s="350" t="s">
        <v>258</v>
      </c>
      <c r="F559" s="350" t="s">
        <v>259</v>
      </c>
      <c r="G559" s="17" t="s">
        <v>15</v>
      </c>
      <c r="H559" s="351" t="s">
        <v>2036</v>
      </c>
      <c r="I559" s="352"/>
      <c r="J559" s="353"/>
      <c r="K559" s="458" t="s">
        <v>17</v>
      </c>
    </row>
    <row r="560" spans="1:11" ht="16.8" thickBot="1">
      <c r="A560" s="338"/>
      <c r="B560" s="338"/>
      <c r="C560" s="338"/>
      <c r="D560" s="338"/>
      <c r="E560" s="338"/>
      <c r="F560" s="322"/>
      <c r="G560" s="18" t="s">
        <v>18</v>
      </c>
      <c r="H560" s="19" t="s">
        <v>19</v>
      </c>
      <c r="I560" s="115" t="s">
        <v>20</v>
      </c>
      <c r="J560" s="20" t="s">
        <v>21</v>
      </c>
      <c r="K560" s="459"/>
    </row>
    <row r="561" spans="1:17">
      <c r="A561" s="412" t="s">
        <v>801</v>
      </c>
      <c r="B561" s="321" t="s">
        <v>802</v>
      </c>
      <c r="C561" s="460" t="s">
        <v>2011</v>
      </c>
      <c r="D561" s="321" t="s">
        <v>803</v>
      </c>
      <c r="E561" s="432" t="s">
        <v>726</v>
      </c>
      <c r="F561" s="321">
        <v>30</v>
      </c>
      <c r="G561" s="112">
        <v>6000</v>
      </c>
      <c r="H561" s="321">
        <v>7</v>
      </c>
      <c r="I561" s="321">
        <v>2</v>
      </c>
      <c r="J561" s="437">
        <v>2000</v>
      </c>
      <c r="K561" s="604"/>
    </row>
    <row r="562" spans="1:17" ht="16.8" thickBot="1">
      <c r="A562" s="413"/>
      <c r="B562" s="338"/>
      <c r="C562" s="461"/>
      <c r="D562" s="338"/>
      <c r="E562" s="433"/>
      <c r="F562" s="341"/>
      <c r="G562" s="123">
        <v>3000</v>
      </c>
      <c r="H562" s="338"/>
      <c r="I562" s="338"/>
      <c r="J562" s="393"/>
      <c r="K562" s="608"/>
    </row>
    <row r="563" spans="1:17">
      <c r="A563" s="455" t="s">
        <v>804</v>
      </c>
      <c r="B563" s="321" t="s">
        <v>805</v>
      </c>
      <c r="C563" s="339" t="s">
        <v>2010</v>
      </c>
      <c r="D563" s="321" t="s">
        <v>438</v>
      </c>
      <c r="E563" s="321" t="s">
        <v>408</v>
      </c>
      <c r="F563" s="321">
        <v>70</v>
      </c>
      <c r="G563" s="112">
        <v>4121</v>
      </c>
      <c r="H563" s="436">
        <v>6</v>
      </c>
      <c r="I563" s="321">
        <v>2</v>
      </c>
      <c r="J563" s="437">
        <v>2000</v>
      </c>
      <c r="K563" s="321"/>
    </row>
    <row r="564" spans="1:17" ht="16.8" thickBot="1">
      <c r="A564" s="456"/>
      <c r="B564" s="338"/>
      <c r="C564" s="340"/>
      <c r="D564" s="338"/>
      <c r="E564" s="338"/>
      <c r="F564" s="341"/>
      <c r="G564" s="124">
        <v>3000</v>
      </c>
      <c r="H564" s="436"/>
      <c r="I564" s="338"/>
      <c r="J564" s="393"/>
      <c r="K564" s="322"/>
    </row>
    <row r="565" spans="1:17">
      <c r="A565" s="412" t="s">
        <v>806</v>
      </c>
      <c r="B565" s="321" t="s">
        <v>807</v>
      </c>
      <c r="C565" s="339" t="s">
        <v>1991</v>
      </c>
      <c r="D565" s="321" t="s">
        <v>246</v>
      </c>
      <c r="E565" s="321" t="s">
        <v>248</v>
      </c>
      <c r="F565" s="321">
        <v>70</v>
      </c>
      <c r="G565" s="112">
        <v>2500</v>
      </c>
      <c r="H565" s="321">
        <v>7</v>
      </c>
      <c r="I565" s="321">
        <v>2</v>
      </c>
      <c r="J565" s="437">
        <v>2000</v>
      </c>
      <c r="K565" s="411"/>
    </row>
    <row r="566" spans="1:17" ht="16.8" thickBot="1">
      <c r="A566" s="413"/>
      <c r="B566" s="338"/>
      <c r="C566" s="340"/>
      <c r="D566" s="338"/>
      <c r="E566" s="338"/>
      <c r="F566" s="341"/>
      <c r="G566" s="180">
        <v>2500</v>
      </c>
      <c r="H566" s="338"/>
      <c r="I566" s="338"/>
      <c r="J566" s="393"/>
      <c r="K566" s="608"/>
    </row>
    <row r="567" spans="1:17" ht="16.8" thickBot="1">
      <c r="A567" s="321" t="s">
        <v>22</v>
      </c>
      <c r="B567" s="321"/>
      <c r="C567" s="325"/>
      <c r="D567" s="321"/>
      <c r="E567" s="606"/>
      <c r="F567" s="321">
        <f>SUM(F561:F566)</f>
        <v>170</v>
      </c>
      <c r="G567" s="156">
        <f>G563+G565+G561</f>
        <v>12621</v>
      </c>
      <c r="H567" s="422"/>
      <c r="I567" s="602"/>
      <c r="J567" s="390">
        <f>SUM(J561:J566)</f>
        <v>6000</v>
      </c>
      <c r="K567" s="604"/>
    </row>
    <row r="568" spans="1:17" ht="16.8" thickBot="1">
      <c r="A568" s="324"/>
      <c r="B568" s="324"/>
      <c r="C568" s="324"/>
      <c r="D568" s="324"/>
      <c r="E568" s="607"/>
      <c r="F568" s="324"/>
      <c r="G568" s="95">
        <f>G564+G566+G562</f>
        <v>8500</v>
      </c>
      <c r="H568" s="423"/>
      <c r="I568" s="603"/>
      <c r="J568" s="391"/>
      <c r="K568" s="605"/>
    </row>
    <row r="569" spans="1:17" ht="16.8" thickTop="1"/>
    <row r="570" spans="1:17">
      <c r="Q570" s="245"/>
    </row>
  </sheetData>
  <mergeCells count="2271">
    <mergeCell ref="J10:J11"/>
    <mergeCell ref="K10:K11"/>
    <mergeCell ref="J8:J9"/>
    <mergeCell ref="K8:K9"/>
    <mergeCell ref="A10:A11"/>
    <mergeCell ref="B10:B11"/>
    <mergeCell ref="C10:C11"/>
    <mergeCell ref="D10:D11"/>
    <mergeCell ref="E10:E11"/>
    <mergeCell ref="F10:F11"/>
    <mergeCell ref="H10:H11"/>
    <mergeCell ref="I10:I11"/>
    <mergeCell ref="A1:C1"/>
    <mergeCell ref="I2:J2"/>
    <mergeCell ref="G3:I3"/>
    <mergeCell ref="J6:J7"/>
    <mergeCell ref="K6:K7"/>
    <mergeCell ref="A8:A9"/>
    <mergeCell ref="B8:B9"/>
    <mergeCell ref="C8:C9"/>
    <mergeCell ref="D8:D9"/>
    <mergeCell ref="E8:E9"/>
    <mergeCell ref="F8:F9"/>
    <mergeCell ref="H8:H9"/>
    <mergeCell ref="I8:I9"/>
    <mergeCell ref="H4:J4"/>
    <mergeCell ref="K4:K5"/>
    <mergeCell ref="A6:A7"/>
    <mergeCell ref="B6:B7"/>
    <mergeCell ref="C6:C7"/>
    <mergeCell ref="D6:D7"/>
    <mergeCell ref="E6:E7"/>
    <mergeCell ref="F6:F7"/>
    <mergeCell ref="H6:H7"/>
    <mergeCell ref="I6:I7"/>
    <mergeCell ref="A4:A5"/>
    <mergeCell ref="B4:B5"/>
    <mergeCell ref="C4:C5"/>
    <mergeCell ref="D4:D5"/>
    <mergeCell ref="E4:E5"/>
    <mergeCell ref="F4:F5"/>
    <mergeCell ref="K16:K17"/>
    <mergeCell ref="A18:A19"/>
    <mergeCell ref="B18:B19"/>
    <mergeCell ref="C18:C19"/>
    <mergeCell ref="D18:D19"/>
    <mergeCell ref="E18:E19"/>
    <mergeCell ref="F18:F19"/>
    <mergeCell ref="H18:H19"/>
    <mergeCell ref="I18:I19"/>
    <mergeCell ref="J18:J19"/>
    <mergeCell ref="J12:J13"/>
    <mergeCell ref="K12:K13"/>
    <mergeCell ref="G15:I15"/>
    <mergeCell ref="A16:A17"/>
    <mergeCell ref="B16:B17"/>
    <mergeCell ref="C16:C17"/>
    <mergeCell ref="D16:D17"/>
    <mergeCell ref="E16:E17"/>
    <mergeCell ref="F16:F17"/>
    <mergeCell ref="H16:J16"/>
    <mergeCell ref="A12:A13"/>
    <mergeCell ref="B12:B13"/>
    <mergeCell ref="C12:C13"/>
    <mergeCell ref="D12:D13"/>
    <mergeCell ref="E12:E13"/>
    <mergeCell ref="F12:F13"/>
    <mergeCell ref="H12:H13"/>
    <mergeCell ref="I12:I13"/>
    <mergeCell ref="K20:K21"/>
    <mergeCell ref="K18:K19"/>
    <mergeCell ref="A20:A21"/>
    <mergeCell ref="B20:B21"/>
    <mergeCell ref="C20:C21"/>
    <mergeCell ref="D20:D21"/>
    <mergeCell ref="E20:E21"/>
    <mergeCell ref="F20:F21"/>
    <mergeCell ref="H20:H21"/>
    <mergeCell ref="I20:I21"/>
    <mergeCell ref="J20:J21"/>
    <mergeCell ref="K22:K23"/>
    <mergeCell ref="G25:I25"/>
    <mergeCell ref="A26:A27"/>
    <mergeCell ref="B26:B27"/>
    <mergeCell ref="C26:C27"/>
    <mergeCell ref="D26:D27"/>
    <mergeCell ref="E26:E27"/>
    <mergeCell ref="F26:F27"/>
    <mergeCell ref="H26:J26"/>
    <mergeCell ref="K26:K27"/>
    <mergeCell ref="A22:A23"/>
    <mergeCell ref="B22:B23"/>
    <mergeCell ref="C22:C23"/>
    <mergeCell ref="D22:D23"/>
    <mergeCell ref="E22:E23"/>
    <mergeCell ref="F22:F23"/>
    <mergeCell ref="H22:H23"/>
    <mergeCell ref="I22:I23"/>
    <mergeCell ref="J22:J23"/>
    <mergeCell ref="H28:H29"/>
    <mergeCell ref="I28:I29"/>
    <mergeCell ref="J28:J29"/>
    <mergeCell ref="K28:K29"/>
    <mergeCell ref="A28:A29"/>
    <mergeCell ref="B28:B29"/>
    <mergeCell ref="C28:C29"/>
    <mergeCell ref="D28:D29"/>
    <mergeCell ref="E28:E29"/>
    <mergeCell ref="F28:F29"/>
    <mergeCell ref="F34:F35"/>
    <mergeCell ref="H34:J34"/>
    <mergeCell ref="K34:K35"/>
    <mergeCell ref="A36:A37"/>
    <mergeCell ref="B36:B37"/>
    <mergeCell ref="C36:C37"/>
    <mergeCell ref="D36:D37"/>
    <mergeCell ref="E36:E37"/>
    <mergeCell ref="F36:F37"/>
    <mergeCell ref="H36:H37"/>
    <mergeCell ref="H30:H31"/>
    <mergeCell ref="I30:I31"/>
    <mergeCell ref="J30:J31"/>
    <mergeCell ref="K30:K31"/>
    <mergeCell ref="G33:I33"/>
    <mergeCell ref="A34:A35"/>
    <mergeCell ref="B34:B35"/>
    <mergeCell ref="C34:C35"/>
    <mergeCell ref="D34:D35"/>
    <mergeCell ref="E34:E35"/>
    <mergeCell ref="A30:A31"/>
    <mergeCell ref="B30:B31"/>
    <mergeCell ref="C30:C31"/>
    <mergeCell ref="D30:D31"/>
    <mergeCell ref="E30:E31"/>
    <mergeCell ref="F30:F31"/>
    <mergeCell ref="I38:I39"/>
    <mergeCell ref="J38:J39"/>
    <mergeCell ref="K38:K39"/>
    <mergeCell ref="I36:I37"/>
    <mergeCell ref="J36:J37"/>
    <mergeCell ref="K36:K37"/>
    <mergeCell ref="A38:A39"/>
    <mergeCell ref="B38:B39"/>
    <mergeCell ref="C38:C39"/>
    <mergeCell ref="D38:D39"/>
    <mergeCell ref="E38:E39"/>
    <mergeCell ref="F38:F39"/>
    <mergeCell ref="H38:H39"/>
    <mergeCell ref="H44:J44"/>
    <mergeCell ref="K44:K45"/>
    <mergeCell ref="A46:A47"/>
    <mergeCell ref="B46:B47"/>
    <mergeCell ref="C46:C47"/>
    <mergeCell ref="D46:D47"/>
    <mergeCell ref="E46:E47"/>
    <mergeCell ref="F46:F47"/>
    <mergeCell ref="H46:H47"/>
    <mergeCell ref="I46:I47"/>
    <mergeCell ref="I40:I41"/>
    <mergeCell ref="J40:J41"/>
    <mergeCell ref="K40:K41"/>
    <mergeCell ref="G43:I43"/>
    <mergeCell ref="A44:A45"/>
    <mergeCell ref="B44:B45"/>
    <mergeCell ref="C44:C45"/>
    <mergeCell ref="D44:D45"/>
    <mergeCell ref="E44:E45"/>
    <mergeCell ref="F44:F45"/>
    <mergeCell ref="A40:A41"/>
    <mergeCell ref="B40:B41"/>
    <mergeCell ref="C40:C41"/>
    <mergeCell ref="D40:D41"/>
    <mergeCell ref="E40:E41"/>
    <mergeCell ref="F40:F41"/>
    <mergeCell ref="H40:H41"/>
    <mergeCell ref="J46:J47"/>
    <mergeCell ref="K46:K47"/>
    <mergeCell ref="J48:J49"/>
    <mergeCell ref="K48:K49"/>
    <mergeCell ref="G50:I50"/>
    <mergeCell ref="A51:A52"/>
    <mergeCell ref="B51:B52"/>
    <mergeCell ref="C51:C52"/>
    <mergeCell ref="D51:D52"/>
    <mergeCell ref="E51:E52"/>
    <mergeCell ref="F51:F52"/>
    <mergeCell ref="H51:J51"/>
    <mergeCell ref="A48:A49"/>
    <mergeCell ref="B48:B49"/>
    <mergeCell ref="C48:C49"/>
    <mergeCell ref="D48:D49"/>
    <mergeCell ref="E48:E49"/>
    <mergeCell ref="F48:F49"/>
    <mergeCell ref="H48:H49"/>
    <mergeCell ref="I48:I49"/>
    <mergeCell ref="K53:K54"/>
    <mergeCell ref="A55:A56"/>
    <mergeCell ref="B55:B56"/>
    <mergeCell ref="C55:C56"/>
    <mergeCell ref="D55:D56"/>
    <mergeCell ref="E55:E56"/>
    <mergeCell ref="F55:F56"/>
    <mergeCell ref="H55:H56"/>
    <mergeCell ref="I55:I56"/>
    <mergeCell ref="J55:J56"/>
    <mergeCell ref="K51:K52"/>
    <mergeCell ref="A53:A54"/>
    <mergeCell ref="B53:B54"/>
    <mergeCell ref="C53:C54"/>
    <mergeCell ref="D53:D54"/>
    <mergeCell ref="E53:E54"/>
    <mergeCell ref="F53:F54"/>
    <mergeCell ref="H53:H54"/>
    <mergeCell ref="I53:I54"/>
    <mergeCell ref="J53:J54"/>
    <mergeCell ref="H61:H62"/>
    <mergeCell ref="I61:I62"/>
    <mergeCell ref="J61:J62"/>
    <mergeCell ref="K59:K60"/>
    <mergeCell ref="K57:K58"/>
    <mergeCell ref="A59:A60"/>
    <mergeCell ref="B59:B60"/>
    <mergeCell ref="C59:C60"/>
    <mergeCell ref="D59:D60"/>
    <mergeCell ref="E59:E60"/>
    <mergeCell ref="F59:F60"/>
    <mergeCell ref="H59:H60"/>
    <mergeCell ref="I59:I60"/>
    <mergeCell ref="J59:J60"/>
    <mergeCell ref="K55:K56"/>
    <mergeCell ref="A57:A58"/>
    <mergeCell ref="B57:B58"/>
    <mergeCell ref="C57:C58"/>
    <mergeCell ref="D57:D58"/>
    <mergeCell ref="E57:E58"/>
    <mergeCell ref="F57:F58"/>
    <mergeCell ref="H57:H58"/>
    <mergeCell ref="I57:I58"/>
    <mergeCell ref="J57:J58"/>
    <mergeCell ref="H67:H68"/>
    <mergeCell ref="I67:I68"/>
    <mergeCell ref="J67:J68"/>
    <mergeCell ref="K67:K68"/>
    <mergeCell ref="A69:A70"/>
    <mergeCell ref="B69:B70"/>
    <mergeCell ref="C69:C70"/>
    <mergeCell ref="D69:D70"/>
    <mergeCell ref="E69:E70"/>
    <mergeCell ref="F69:F70"/>
    <mergeCell ref="A67:A68"/>
    <mergeCell ref="B67:B68"/>
    <mergeCell ref="C67:C68"/>
    <mergeCell ref="D67:D68"/>
    <mergeCell ref="E67:E68"/>
    <mergeCell ref="F67:F68"/>
    <mergeCell ref="K61:K62"/>
    <mergeCell ref="G64:I64"/>
    <mergeCell ref="A65:A66"/>
    <mergeCell ref="B65:B66"/>
    <mergeCell ref="C65:C66"/>
    <mergeCell ref="D65:D66"/>
    <mergeCell ref="E65:E66"/>
    <mergeCell ref="F65:F66"/>
    <mergeCell ref="H65:J65"/>
    <mergeCell ref="K65:K66"/>
    <mergeCell ref="A61:A62"/>
    <mergeCell ref="B61:B62"/>
    <mergeCell ref="C61:C62"/>
    <mergeCell ref="D61:D62"/>
    <mergeCell ref="E61:E62"/>
    <mergeCell ref="F61:F62"/>
    <mergeCell ref="H71:H72"/>
    <mergeCell ref="I71:I72"/>
    <mergeCell ref="J71:J72"/>
    <mergeCell ref="K71:K72"/>
    <mergeCell ref="G74:I74"/>
    <mergeCell ref="A75:A76"/>
    <mergeCell ref="B75:B76"/>
    <mergeCell ref="C75:C76"/>
    <mergeCell ref="D75:D76"/>
    <mergeCell ref="E75:E76"/>
    <mergeCell ref="A71:A72"/>
    <mergeCell ref="B71:B72"/>
    <mergeCell ref="C71:C72"/>
    <mergeCell ref="D71:D72"/>
    <mergeCell ref="E71:E72"/>
    <mergeCell ref="F71:F72"/>
    <mergeCell ref="H69:H70"/>
    <mergeCell ref="I69:I70"/>
    <mergeCell ref="J69:J70"/>
    <mergeCell ref="K69:K70"/>
    <mergeCell ref="I77:I78"/>
    <mergeCell ref="J77:J78"/>
    <mergeCell ref="K77:K78"/>
    <mergeCell ref="A79:A80"/>
    <mergeCell ref="B79:B80"/>
    <mergeCell ref="C79:C80"/>
    <mergeCell ref="D79:D80"/>
    <mergeCell ref="E79:E80"/>
    <mergeCell ref="F79:F80"/>
    <mergeCell ref="H79:H80"/>
    <mergeCell ref="F75:F76"/>
    <mergeCell ref="H75:J75"/>
    <mergeCell ref="K75:K76"/>
    <mergeCell ref="A77:A78"/>
    <mergeCell ref="B77:B78"/>
    <mergeCell ref="C77:C78"/>
    <mergeCell ref="D77:D78"/>
    <mergeCell ref="E77:E78"/>
    <mergeCell ref="F77:F78"/>
    <mergeCell ref="H77:H78"/>
    <mergeCell ref="I83:I84"/>
    <mergeCell ref="J83:J84"/>
    <mergeCell ref="K83:K84"/>
    <mergeCell ref="I81:I82"/>
    <mergeCell ref="J81:J82"/>
    <mergeCell ref="K81:K82"/>
    <mergeCell ref="A83:A84"/>
    <mergeCell ref="B83:B84"/>
    <mergeCell ref="C83:C84"/>
    <mergeCell ref="D83:D84"/>
    <mergeCell ref="E83:E84"/>
    <mergeCell ref="F83:F84"/>
    <mergeCell ref="H83:H84"/>
    <mergeCell ref="I79:I80"/>
    <mergeCell ref="J79:J80"/>
    <mergeCell ref="K79:K80"/>
    <mergeCell ref="A81:A82"/>
    <mergeCell ref="B81:B82"/>
    <mergeCell ref="C81:C82"/>
    <mergeCell ref="D81:D82"/>
    <mergeCell ref="E81:E82"/>
    <mergeCell ref="F81:F82"/>
    <mergeCell ref="H81:H82"/>
    <mergeCell ref="I85:I86"/>
    <mergeCell ref="J85:J86"/>
    <mergeCell ref="K85:K86"/>
    <mergeCell ref="G87:I87"/>
    <mergeCell ref="A88:A89"/>
    <mergeCell ref="B88:B89"/>
    <mergeCell ref="C88:C89"/>
    <mergeCell ref="D88:D89"/>
    <mergeCell ref="E88:E89"/>
    <mergeCell ref="F88:F89"/>
    <mergeCell ref="A85:A86"/>
    <mergeCell ref="B85:B86"/>
    <mergeCell ref="C85:C86"/>
    <mergeCell ref="D85:D86"/>
    <mergeCell ref="E85:E86"/>
    <mergeCell ref="F85:F86"/>
    <mergeCell ref="H85:H86"/>
    <mergeCell ref="J90:J91"/>
    <mergeCell ref="K90:K91"/>
    <mergeCell ref="A92:A93"/>
    <mergeCell ref="B92:B93"/>
    <mergeCell ref="C92:C93"/>
    <mergeCell ref="D92:D93"/>
    <mergeCell ref="E92:E93"/>
    <mergeCell ref="F92:F93"/>
    <mergeCell ref="H92:H93"/>
    <mergeCell ref="I92:I93"/>
    <mergeCell ref="H88:J88"/>
    <mergeCell ref="K88:K89"/>
    <mergeCell ref="A90:A91"/>
    <mergeCell ref="B90:B91"/>
    <mergeCell ref="C90:C91"/>
    <mergeCell ref="D90:D91"/>
    <mergeCell ref="E90:E91"/>
    <mergeCell ref="F90:F91"/>
    <mergeCell ref="H90:H91"/>
    <mergeCell ref="I90:I91"/>
    <mergeCell ref="J92:J93"/>
    <mergeCell ref="K92:K93"/>
    <mergeCell ref="J94:J95"/>
    <mergeCell ref="K94:K95"/>
    <mergeCell ref="G97:I97"/>
    <mergeCell ref="A98:A99"/>
    <mergeCell ref="B98:B99"/>
    <mergeCell ref="C98:C99"/>
    <mergeCell ref="D98:D99"/>
    <mergeCell ref="E98:E99"/>
    <mergeCell ref="F98:F99"/>
    <mergeCell ref="H98:J98"/>
    <mergeCell ref="A94:A95"/>
    <mergeCell ref="B94:B95"/>
    <mergeCell ref="C94:C95"/>
    <mergeCell ref="D94:D95"/>
    <mergeCell ref="E94:E95"/>
    <mergeCell ref="F94:F95"/>
    <mergeCell ref="H94:H95"/>
    <mergeCell ref="I94:I95"/>
    <mergeCell ref="K100:K101"/>
    <mergeCell ref="A102:A103"/>
    <mergeCell ref="B102:B103"/>
    <mergeCell ref="C102:C103"/>
    <mergeCell ref="D102:D103"/>
    <mergeCell ref="E102:E103"/>
    <mergeCell ref="F102:F103"/>
    <mergeCell ref="H102:H103"/>
    <mergeCell ref="I102:I103"/>
    <mergeCell ref="J102:J103"/>
    <mergeCell ref="K98:K99"/>
    <mergeCell ref="A100:A101"/>
    <mergeCell ref="B100:B101"/>
    <mergeCell ref="C100:C101"/>
    <mergeCell ref="D100:D101"/>
    <mergeCell ref="E100:E101"/>
    <mergeCell ref="F100:F101"/>
    <mergeCell ref="H100:H101"/>
    <mergeCell ref="I100:I101"/>
    <mergeCell ref="J100:J101"/>
    <mergeCell ref="K104:K105"/>
    <mergeCell ref="K102:K103"/>
    <mergeCell ref="A104:A105"/>
    <mergeCell ref="B104:B105"/>
    <mergeCell ref="C104:C105"/>
    <mergeCell ref="D104:D105"/>
    <mergeCell ref="E104:E105"/>
    <mergeCell ref="F104:F105"/>
    <mergeCell ref="H104:H105"/>
    <mergeCell ref="I104:I105"/>
    <mergeCell ref="J104:J105"/>
    <mergeCell ref="K106:K107"/>
    <mergeCell ref="G109:I109"/>
    <mergeCell ref="A110:A111"/>
    <mergeCell ref="B110:B111"/>
    <mergeCell ref="C110:C111"/>
    <mergeCell ref="D110:D111"/>
    <mergeCell ref="E110:E111"/>
    <mergeCell ref="F110:F111"/>
    <mergeCell ref="H110:J110"/>
    <mergeCell ref="K110:K111"/>
    <mergeCell ref="A106:A107"/>
    <mergeCell ref="B106:B107"/>
    <mergeCell ref="C106:C107"/>
    <mergeCell ref="D106:D107"/>
    <mergeCell ref="E106:E107"/>
    <mergeCell ref="F106:F107"/>
    <mergeCell ref="H106:H107"/>
    <mergeCell ref="I106:I107"/>
    <mergeCell ref="J106:J107"/>
    <mergeCell ref="H114:H115"/>
    <mergeCell ref="I114:I115"/>
    <mergeCell ref="J114:J115"/>
    <mergeCell ref="K114:K115"/>
    <mergeCell ref="A116:A117"/>
    <mergeCell ref="B116:B117"/>
    <mergeCell ref="C116:C117"/>
    <mergeCell ref="D116:D117"/>
    <mergeCell ref="E116:E117"/>
    <mergeCell ref="F116:F117"/>
    <mergeCell ref="H112:H113"/>
    <mergeCell ref="I112:I113"/>
    <mergeCell ref="J112:J113"/>
    <mergeCell ref="K112:K113"/>
    <mergeCell ref="A114:A115"/>
    <mergeCell ref="B114:B115"/>
    <mergeCell ref="C114:C115"/>
    <mergeCell ref="D114:D115"/>
    <mergeCell ref="E114:E115"/>
    <mergeCell ref="F114:F115"/>
    <mergeCell ref="A112:A113"/>
    <mergeCell ref="B112:B113"/>
    <mergeCell ref="C112:C113"/>
    <mergeCell ref="D112:D113"/>
    <mergeCell ref="E112:E113"/>
    <mergeCell ref="F112:F113"/>
    <mergeCell ref="H118:H119"/>
    <mergeCell ref="I118:I119"/>
    <mergeCell ref="J118:J119"/>
    <mergeCell ref="K118:K119"/>
    <mergeCell ref="G121:I121"/>
    <mergeCell ref="A122:A123"/>
    <mergeCell ref="B122:B123"/>
    <mergeCell ref="C122:C123"/>
    <mergeCell ref="D122:D123"/>
    <mergeCell ref="E122:E123"/>
    <mergeCell ref="A118:A119"/>
    <mergeCell ref="B118:B119"/>
    <mergeCell ref="C118:C119"/>
    <mergeCell ref="D118:D119"/>
    <mergeCell ref="E118:E119"/>
    <mergeCell ref="F118:F119"/>
    <mergeCell ref="H116:H117"/>
    <mergeCell ref="I116:I117"/>
    <mergeCell ref="J116:J117"/>
    <mergeCell ref="K116:K117"/>
    <mergeCell ref="I126:I127"/>
    <mergeCell ref="J126:J127"/>
    <mergeCell ref="K126:K127"/>
    <mergeCell ref="I124:I125"/>
    <mergeCell ref="J124:J125"/>
    <mergeCell ref="K124:K125"/>
    <mergeCell ref="A126:A127"/>
    <mergeCell ref="B126:B127"/>
    <mergeCell ref="C126:C127"/>
    <mergeCell ref="D126:D127"/>
    <mergeCell ref="E126:E127"/>
    <mergeCell ref="F126:F127"/>
    <mergeCell ref="H126:H127"/>
    <mergeCell ref="F122:F123"/>
    <mergeCell ref="H122:J122"/>
    <mergeCell ref="K122:K123"/>
    <mergeCell ref="A124:A125"/>
    <mergeCell ref="B124:B125"/>
    <mergeCell ref="C124:C125"/>
    <mergeCell ref="D124:D125"/>
    <mergeCell ref="E124:E125"/>
    <mergeCell ref="F124:F125"/>
    <mergeCell ref="H124:H125"/>
    <mergeCell ref="I128:I129"/>
    <mergeCell ref="J128:J129"/>
    <mergeCell ref="K128:K129"/>
    <mergeCell ref="G131:I131"/>
    <mergeCell ref="A132:A133"/>
    <mergeCell ref="B132:B133"/>
    <mergeCell ref="C132:C133"/>
    <mergeCell ref="D132:D133"/>
    <mergeCell ref="E132:E133"/>
    <mergeCell ref="F132:F133"/>
    <mergeCell ref="A128:A129"/>
    <mergeCell ref="B128:B129"/>
    <mergeCell ref="C128:C129"/>
    <mergeCell ref="D128:D129"/>
    <mergeCell ref="E128:E129"/>
    <mergeCell ref="F128:F129"/>
    <mergeCell ref="H128:H129"/>
    <mergeCell ref="J134:J135"/>
    <mergeCell ref="K134:K135"/>
    <mergeCell ref="H132:J132"/>
    <mergeCell ref="K132:K133"/>
    <mergeCell ref="A134:A135"/>
    <mergeCell ref="B134:B135"/>
    <mergeCell ref="C134:C135"/>
    <mergeCell ref="D134:D135"/>
    <mergeCell ref="E134:E135"/>
    <mergeCell ref="F134:F135"/>
    <mergeCell ref="H134:H135"/>
    <mergeCell ref="I134:I135"/>
    <mergeCell ref="K142:K143"/>
    <mergeCell ref="K140:K141"/>
    <mergeCell ref="A142:A143"/>
    <mergeCell ref="B142:B143"/>
    <mergeCell ref="C142:C143"/>
    <mergeCell ref="D142:D143"/>
    <mergeCell ref="E142:E143"/>
    <mergeCell ref="F142:F143"/>
    <mergeCell ref="H142:H143"/>
    <mergeCell ref="I142:I143"/>
    <mergeCell ref="J142:J143"/>
    <mergeCell ref="J136:J137"/>
    <mergeCell ref="K136:K137"/>
    <mergeCell ref="G139:I139"/>
    <mergeCell ref="A140:A141"/>
    <mergeCell ref="B140:B141"/>
    <mergeCell ref="C140:C141"/>
    <mergeCell ref="D140:D141"/>
    <mergeCell ref="E140:E141"/>
    <mergeCell ref="F140:F141"/>
    <mergeCell ref="H140:J140"/>
    <mergeCell ref="A136:A137"/>
    <mergeCell ref="B136:B137"/>
    <mergeCell ref="C136:C137"/>
    <mergeCell ref="D136:D137"/>
    <mergeCell ref="E136:E137"/>
    <mergeCell ref="F136:F137"/>
    <mergeCell ref="H136:H137"/>
    <mergeCell ref="I136:I137"/>
    <mergeCell ref="K144:K145"/>
    <mergeCell ref="G147:I147"/>
    <mergeCell ref="A148:A149"/>
    <mergeCell ref="B148:B149"/>
    <mergeCell ref="C148:C149"/>
    <mergeCell ref="D148:D149"/>
    <mergeCell ref="E148:E149"/>
    <mergeCell ref="F148:F149"/>
    <mergeCell ref="H148:J148"/>
    <mergeCell ref="K148:K149"/>
    <mergeCell ref="A144:A145"/>
    <mergeCell ref="B144:B145"/>
    <mergeCell ref="C144:C145"/>
    <mergeCell ref="D144:D145"/>
    <mergeCell ref="E144:E145"/>
    <mergeCell ref="F144:F145"/>
    <mergeCell ref="H144:H145"/>
    <mergeCell ref="I144:I145"/>
    <mergeCell ref="J144:J145"/>
    <mergeCell ref="H152:H153"/>
    <mergeCell ref="I152:I153"/>
    <mergeCell ref="J152:J153"/>
    <mergeCell ref="K152:K153"/>
    <mergeCell ref="H150:H151"/>
    <mergeCell ref="I150:I151"/>
    <mergeCell ref="J150:J151"/>
    <mergeCell ref="K150:K151"/>
    <mergeCell ref="A152:A153"/>
    <mergeCell ref="B152:B153"/>
    <mergeCell ref="C152:C153"/>
    <mergeCell ref="D152:D153"/>
    <mergeCell ref="E152:E153"/>
    <mergeCell ref="F152:F153"/>
    <mergeCell ref="A150:A151"/>
    <mergeCell ref="B150:B151"/>
    <mergeCell ref="C150:C151"/>
    <mergeCell ref="D150:D151"/>
    <mergeCell ref="E150:E151"/>
    <mergeCell ref="F150:F151"/>
    <mergeCell ref="F158:F159"/>
    <mergeCell ref="H158:J158"/>
    <mergeCell ref="K158:K159"/>
    <mergeCell ref="A162:A163"/>
    <mergeCell ref="B162:B163"/>
    <mergeCell ref="C162:C163"/>
    <mergeCell ref="D162:D163"/>
    <mergeCell ref="E162:E163"/>
    <mergeCell ref="F162:F163"/>
    <mergeCell ref="H162:H163"/>
    <mergeCell ref="H154:H155"/>
    <mergeCell ref="I154:I155"/>
    <mergeCell ref="J154:J155"/>
    <mergeCell ref="K154:K155"/>
    <mergeCell ref="G157:I157"/>
    <mergeCell ref="A158:A159"/>
    <mergeCell ref="B158:B159"/>
    <mergeCell ref="C158:C159"/>
    <mergeCell ref="D158:D159"/>
    <mergeCell ref="E158:E159"/>
    <mergeCell ref="A154:A155"/>
    <mergeCell ref="B154:B155"/>
    <mergeCell ref="C154:C155"/>
    <mergeCell ref="D154:D155"/>
    <mergeCell ref="E154:E155"/>
    <mergeCell ref="F154:F155"/>
    <mergeCell ref="A160:A161"/>
    <mergeCell ref="B160:B161"/>
    <mergeCell ref="C160:C161"/>
    <mergeCell ref="D160:D161"/>
    <mergeCell ref="E160:E161"/>
    <mergeCell ref="F160:F161"/>
    <mergeCell ref="I164:I165"/>
    <mergeCell ref="J164:J165"/>
    <mergeCell ref="K164:K165"/>
    <mergeCell ref="I162:I163"/>
    <mergeCell ref="J162:J163"/>
    <mergeCell ref="K162:K163"/>
    <mergeCell ref="A164:A165"/>
    <mergeCell ref="B164:B165"/>
    <mergeCell ref="C164:C165"/>
    <mergeCell ref="D164:D165"/>
    <mergeCell ref="E164:E165"/>
    <mergeCell ref="F164:F165"/>
    <mergeCell ref="H164:H165"/>
    <mergeCell ref="I166:I167"/>
    <mergeCell ref="J166:J167"/>
    <mergeCell ref="K166:K167"/>
    <mergeCell ref="G169:I169"/>
    <mergeCell ref="A170:A171"/>
    <mergeCell ref="B170:B171"/>
    <mergeCell ref="C170:C171"/>
    <mergeCell ref="D170:D171"/>
    <mergeCell ref="E170:E171"/>
    <mergeCell ref="F170:F171"/>
    <mergeCell ref="A166:A167"/>
    <mergeCell ref="B166:B167"/>
    <mergeCell ref="C166:C167"/>
    <mergeCell ref="D166:D167"/>
    <mergeCell ref="E166:E167"/>
    <mergeCell ref="F166:F167"/>
    <mergeCell ref="H166:H167"/>
    <mergeCell ref="J174:J175"/>
    <mergeCell ref="K174:K175"/>
    <mergeCell ref="J172:J173"/>
    <mergeCell ref="K172:K173"/>
    <mergeCell ref="A174:A175"/>
    <mergeCell ref="B174:B175"/>
    <mergeCell ref="C174:C175"/>
    <mergeCell ref="D174:D175"/>
    <mergeCell ref="E174:E175"/>
    <mergeCell ref="F174:F175"/>
    <mergeCell ref="H174:H175"/>
    <mergeCell ref="I174:I175"/>
    <mergeCell ref="H170:J170"/>
    <mergeCell ref="K170:K171"/>
    <mergeCell ref="A172:A173"/>
    <mergeCell ref="B172:B173"/>
    <mergeCell ref="C172:C173"/>
    <mergeCell ref="D172:D173"/>
    <mergeCell ref="E172:E173"/>
    <mergeCell ref="F172:F173"/>
    <mergeCell ref="H172:H173"/>
    <mergeCell ref="I172:I173"/>
    <mergeCell ref="H182:J182"/>
    <mergeCell ref="K182:K183"/>
    <mergeCell ref="A184:A185"/>
    <mergeCell ref="B184:B185"/>
    <mergeCell ref="C184:C185"/>
    <mergeCell ref="D184:D185"/>
    <mergeCell ref="E184:E185"/>
    <mergeCell ref="F184:F185"/>
    <mergeCell ref="H184:H185"/>
    <mergeCell ref="I184:I185"/>
    <mergeCell ref="J176:J177"/>
    <mergeCell ref="K176:K177"/>
    <mergeCell ref="A179:C179"/>
    <mergeCell ref="G181:I181"/>
    <mergeCell ref="A182:A183"/>
    <mergeCell ref="B182:B183"/>
    <mergeCell ref="C182:C183"/>
    <mergeCell ref="D182:D183"/>
    <mergeCell ref="E182:E183"/>
    <mergeCell ref="F182:F183"/>
    <mergeCell ref="A176:A177"/>
    <mergeCell ref="B176:B177"/>
    <mergeCell ref="C176:C177"/>
    <mergeCell ref="D176:D177"/>
    <mergeCell ref="E176:E177"/>
    <mergeCell ref="F176:F177"/>
    <mergeCell ref="H176:H177"/>
    <mergeCell ref="I176:I177"/>
    <mergeCell ref="J186:J187"/>
    <mergeCell ref="K186:K187"/>
    <mergeCell ref="A188:A189"/>
    <mergeCell ref="B188:B189"/>
    <mergeCell ref="C188:C189"/>
    <mergeCell ref="D188:D189"/>
    <mergeCell ref="E188:E189"/>
    <mergeCell ref="F188:F189"/>
    <mergeCell ref="H188:H189"/>
    <mergeCell ref="I188:I189"/>
    <mergeCell ref="J184:J185"/>
    <mergeCell ref="K184:K185"/>
    <mergeCell ref="A186:A187"/>
    <mergeCell ref="B186:B187"/>
    <mergeCell ref="C186:C187"/>
    <mergeCell ref="D186:D187"/>
    <mergeCell ref="E186:E187"/>
    <mergeCell ref="F186:F187"/>
    <mergeCell ref="H186:H187"/>
    <mergeCell ref="I186:I187"/>
    <mergeCell ref="A190:A191"/>
    <mergeCell ref="B190:B191"/>
    <mergeCell ref="C190:C191"/>
    <mergeCell ref="D190:D191"/>
    <mergeCell ref="E190:E191"/>
    <mergeCell ref="F190:F191"/>
    <mergeCell ref="H190:H191"/>
    <mergeCell ref="I190:I191"/>
    <mergeCell ref="J188:J189"/>
    <mergeCell ref="K188:K189"/>
    <mergeCell ref="K195:K196"/>
    <mergeCell ref="A197:A198"/>
    <mergeCell ref="B197:B198"/>
    <mergeCell ref="C197:C198"/>
    <mergeCell ref="D197:D198"/>
    <mergeCell ref="E197:E198"/>
    <mergeCell ref="F197:F198"/>
    <mergeCell ref="H197:H198"/>
    <mergeCell ref="I197:I198"/>
    <mergeCell ref="J197:J198"/>
    <mergeCell ref="J190:J191"/>
    <mergeCell ref="K190:K191"/>
    <mergeCell ref="G194:I194"/>
    <mergeCell ref="A195:A196"/>
    <mergeCell ref="B195:B196"/>
    <mergeCell ref="C195:C196"/>
    <mergeCell ref="D195:D196"/>
    <mergeCell ref="E195:E196"/>
    <mergeCell ref="F195:F196"/>
    <mergeCell ref="H195:J195"/>
    <mergeCell ref="K199:K200"/>
    <mergeCell ref="G202:I202"/>
    <mergeCell ref="A203:A204"/>
    <mergeCell ref="B203:B204"/>
    <mergeCell ref="C203:C204"/>
    <mergeCell ref="D203:D204"/>
    <mergeCell ref="E203:E204"/>
    <mergeCell ref="F203:F204"/>
    <mergeCell ref="H203:J203"/>
    <mergeCell ref="K203:K204"/>
    <mergeCell ref="K197:K198"/>
    <mergeCell ref="A199:A200"/>
    <mergeCell ref="B199:B200"/>
    <mergeCell ref="C199:C200"/>
    <mergeCell ref="D199:D200"/>
    <mergeCell ref="E199:E200"/>
    <mergeCell ref="F199:F200"/>
    <mergeCell ref="H199:H200"/>
    <mergeCell ref="I199:I200"/>
    <mergeCell ref="J199:J200"/>
    <mergeCell ref="H207:H208"/>
    <mergeCell ref="I207:I208"/>
    <mergeCell ref="J207:J208"/>
    <mergeCell ref="K207:K208"/>
    <mergeCell ref="A209:A210"/>
    <mergeCell ref="B209:B210"/>
    <mergeCell ref="C209:C210"/>
    <mergeCell ref="D209:D210"/>
    <mergeCell ref="E209:E210"/>
    <mergeCell ref="F209:F210"/>
    <mergeCell ref="H205:H206"/>
    <mergeCell ref="I205:I206"/>
    <mergeCell ref="J205:J206"/>
    <mergeCell ref="K205:K206"/>
    <mergeCell ref="A207:A208"/>
    <mergeCell ref="B207:B208"/>
    <mergeCell ref="C207:C208"/>
    <mergeCell ref="D207:D208"/>
    <mergeCell ref="E207:E208"/>
    <mergeCell ref="F207:F208"/>
    <mergeCell ref="A205:A206"/>
    <mergeCell ref="B205:B206"/>
    <mergeCell ref="C205:C206"/>
    <mergeCell ref="D205:D206"/>
    <mergeCell ref="E205:E206"/>
    <mergeCell ref="F205:F206"/>
    <mergeCell ref="A211:A212"/>
    <mergeCell ref="B211:B212"/>
    <mergeCell ref="C211:C212"/>
    <mergeCell ref="D211:D212"/>
    <mergeCell ref="E211:E212"/>
    <mergeCell ref="F211:F212"/>
    <mergeCell ref="H209:H210"/>
    <mergeCell ref="I209:I210"/>
    <mergeCell ref="J209:J210"/>
    <mergeCell ref="K209:K210"/>
    <mergeCell ref="F216:F217"/>
    <mergeCell ref="H216:J216"/>
    <mergeCell ref="K216:K217"/>
    <mergeCell ref="A218:A219"/>
    <mergeCell ref="B218:B219"/>
    <mergeCell ref="C218:C219"/>
    <mergeCell ref="D218:D219"/>
    <mergeCell ref="E218:E219"/>
    <mergeCell ref="F218:F219"/>
    <mergeCell ref="H218:H219"/>
    <mergeCell ref="H211:H212"/>
    <mergeCell ref="I211:I212"/>
    <mergeCell ref="J211:J212"/>
    <mergeCell ref="K211:K212"/>
    <mergeCell ref="G215:I215"/>
    <mergeCell ref="A216:A217"/>
    <mergeCell ref="B216:B217"/>
    <mergeCell ref="C216:C217"/>
    <mergeCell ref="D216:D217"/>
    <mergeCell ref="E216:E217"/>
    <mergeCell ref="I220:I221"/>
    <mergeCell ref="J220:J221"/>
    <mergeCell ref="K220:K221"/>
    <mergeCell ref="A222:A223"/>
    <mergeCell ref="B222:B223"/>
    <mergeCell ref="C222:C223"/>
    <mergeCell ref="D222:D223"/>
    <mergeCell ref="E222:E223"/>
    <mergeCell ref="F222:F223"/>
    <mergeCell ref="H222:H223"/>
    <mergeCell ref="I218:I219"/>
    <mergeCell ref="J218:J219"/>
    <mergeCell ref="K218:K219"/>
    <mergeCell ref="A220:A221"/>
    <mergeCell ref="B220:B221"/>
    <mergeCell ref="C220:C221"/>
    <mergeCell ref="D220:D221"/>
    <mergeCell ref="E220:E221"/>
    <mergeCell ref="F220:F221"/>
    <mergeCell ref="H220:H221"/>
    <mergeCell ref="I224:I225"/>
    <mergeCell ref="J224:J225"/>
    <mergeCell ref="K224:K225"/>
    <mergeCell ref="I222:I223"/>
    <mergeCell ref="J222:J223"/>
    <mergeCell ref="K222:K223"/>
    <mergeCell ref="A224:A225"/>
    <mergeCell ref="B224:B225"/>
    <mergeCell ref="C224:C225"/>
    <mergeCell ref="D224:D225"/>
    <mergeCell ref="E224:E225"/>
    <mergeCell ref="F224:F225"/>
    <mergeCell ref="H224:H225"/>
    <mergeCell ref="A226:A227"/>
    <mergeCell ref="B226:B227"/>
    <mergeCell ref="C226:C227"/>
    <mergeCell ref="D226:D227"/>
    <mergeCell ref="E226:E227"/>
    <mergeCell ref="F226:F227"/>
    <mergeCell ref="H226:H227"/>
    <mergeCell ref="F231:F232"/>
    <mergeCell ref="H231:J231"/>
    <mergeCell ref="K231:K232"/>
    <mergeCell ref="A233:A234"/>
    <mergeCell ref="B233:B234"/>
    <mergeCell ref="C233:C234"/>
    <mergeCell ref="D233:D234"/>
    <mergeCell ref="E233:E234"/>
    <mergeCell ref="F233:F234"/>
    <mergeCell ref="H233:H234"/>
    <mergeCell ref="I226:I227"/>
    <mergeCell ref="J226:J227"/>
    <mergeCell ref="K226:K227"/>
    <mergeCell ref="A228:C228"/>
    <mergeCell ref="G230:I230"/>
    <mergeCell ref="A231:A232"/>
    <mergeCell ref="B231:B232"/>
    <mergeCell ref="C231:C232"/>
    <mergeCell ref="D231:D232"/>
    <mergeCell ref="E231:E232"/>
    <mergeCell ref="I235:I236"/>
    <mergeCell ref="J235:J236"/>
    <mergeCell ref="K235:K236"/>
    <mergeCell ref="A237:A238"/>
    <mergeCell ref="B237:B238"/>
    <mergeCell ref="C237:C238"/>
    <mergeCell ref="D237:D238"/>
    <mergeCell ref="E237:E238"/>
    <mergeCell ref="F237:F238"/>
    <mergeCell ref="H237:H238"/>
    <mergeCell ref="I233:I234"/>
    <mergeCell ref="J233:J234"/>
    <mergeCell ref="K233:K234"/>
    <mergeCell ref="A235:A236"/>
    <mergeCell ref="B235:B236"/>
    <mergeCell ref="C235:C236"/>
    <mergeCell ref="D235:D236"/>
    <mergeCell ref="E235:E236"/>
    <mergeCell ref="F235:F236"/>
    <mergeCell ref="H235:H236"/>
    <mergeCell ref="I239:I240"/>
    <mergeCell ref="J239:J240"/>
    <mergeCell ref="K239:K240"/>
    <mergeCell ref="A241:A242"/>
    <mergeCell ref="B241:B242"/>
    <mergeCell ref="C241:C242"/>
    <mergeCell ref="D241:D242"/>
    <mergeCell ref="E241:E242"/>
    <mergeCell ref="F241:F242"/>
    <mergeCell ref="H241:H242"/>
    <mergeCell ref="I237:I238"/>
    <mergeCell ref="J237:J238"/>
    <mergeCell ref="K237:K238"/>
    <mergeCell ref="A239:A240"/>
    <mergeCell ref="B239:B240"/>
    <mergeCell ref="C239:C240"/>
    <mergeCell ref="D239:D240"/>
    <mergeCell ref="E239:E240"/>
    <mergeCell ref="F239:F240"/>
    <mergeCell ref="H239:H240"/>
    <mergeCell ref="A243:A244"/>
    <mergeCell ref="B243:B244"/>
    <mergeCell ref="C243:C244"/>
    <mergeCell ref="D243:D244"/>
    <mergeCell ref="E243:E244"/>
    <mergeCell ref="F243:F244"/>
    <mergeCell ref="H243:H244"/>
    <mergeCell ref="I241:I242"/>
    <mergeCell ref="J241:J242"/>
    <mergeCell ref="K241:K242"/>
    <mergeCell ref="H248:J248"/>
    <mergeCell ref="K248:K249"/>
    <mergeCell ref="A250:A251"/>
    <mergeCell ref="B250:B251"/>
    <mergeCell ref="C250:C251"/>
    <mergeCell ref="D250:D251"/>
    <mergeCell ref="E250:E251"/>
    <mergeCell ref="F250:F251"/>
    <mergeCell ref="H250:H251"/>
    <mergeCell ref="I250:I251"/>
    <mergeCell ref="I243:I244"/>
    <mergeCell ref="J243:J244"/>
    <mergeCell ref="K243:K244"/>
    <mergeCell ref="G247:I247"/>
    <mergeCell ref="A248:A249"/>
    <mergeCell ref="B248:B249"/>
    <mergeCell ref="C248:C249"/>
    <mergeCell ref="D248:D249"/>
    <mergeCell ref="E248:E249"/>
    <mergeCell ref="F248:F249"/>
    <mergeCell ref="J252:J253"/>
    <mergeCell ref="K252:K253"/>
    <mergeCell ref="A254:A255"/>
    <mergeCell ref="B254:B255"/>
    <mergeCell ref="C254:C255"/>
    <mergeCell ref="D254:D255"/>
    <mergeCell ref="E254:E255"/>
    <mergeCell ref="F254:F255"/>
    <mergeCell ref="H254:H255"/>
    <mergeCell ref="I254:I255"/>
    <mergeCell ref="J250:J251"/>
    <mergeCell ref="K250:K251"/>
    <mergeCell ref="A252:A253"/>
    <mergeCell ref="B252:B253"/>
    <mergeCell ref="C252:C253"/>
    <mergeCell ref="D252:D253"/>
    <mergeCell ref="E252:E253"/>
    <mergeCell ref="F252:F253"/>
    <mergeCell ref="H252:H253"/>
    <mergeCell ref="I252:I253"/>
    <mergeCell ref="J256:J257"/>
    <mergeCell ref="K256:K257"/>
    <mergeCell ref="A258:A259"/>
    <mergeCell ref="B258:B259"/>
    <mergeCell ref="C258:C259"/>
    <mergeCell ref="D258:D259"/>
    <mergeCell ref="E258:E259"/>
    <mergeCell ref="F258:F259"/>
    <mergeCell ref="H258:H259"/>
    <mergeCell ref="I258:I259"/>
    <mergeCell ref="J254:J255"/>
    <mergeCell ref="K254:K255"/>
    <mergeCell ref="A256:A257"/>
    <mergeCell ref="B256:B257"/>
    <mergeCell ref="C256:C257"/>
    <mergeCell ref="D256:D257"/>
    <mergeCell ref="E256:E257"/>
    <mergeCell ref="F256:F257"/>
    <mergeCell ref="H256:H257"/>
    <mergeCell ref="I256:I257"/>
    <mergeCell ref="J260:J261"/>
    <mergeCell ref="K260:K261"/>
    <mergeCell ref="A262:A263"/>
    <mergeCell ref="B262:B263"/>
    <mergeCell ref="C262:C263"/>
    <mergeCell ref="D262:D263"/>
    <mergeCell ref="E262:E263"/>
    <mergeCell ref="F262:F263"/>
    <mergeCell ref="H262:H263"/>
    <mergeCell ref="I262:I263"/>
    <mergeCell ref="J258:J259"/>
    <mergeCell ref="K258:K259"/>
    <mergeCell ref="A260:A261"/>
    <mergeCell ref="B260:B261"/>
    <mergeCell ref="C260:C261"/>
    <mergeCell ref="D260:D261"/>
    <mergeCell ref="E260:E261"/>
    <mergeCell ref="F260:F261"/>
    <mergeCell ref="H260:H261"/>
    <mergeCell ref="I260:I261"/>
    <mergeCell ref="K267:K268"/>
    <mergeCell ref="A271:A272"/>
    <mergeCell ref="B271:B272"/>
    <mergeCell ref="C271:C272"/>
    <mergeCell ref="D271:D272"/>
    <mergeCell ref="E271:E272"/>
    <mergeCell ref="F271:F272"/>
    <mergeCell ref="H271:H272"/>
    <mergeCell ref="I271:I272"/>
    <mergeCell ref="J271:J272"/>
    <mergeCell ref="J262:J263"/>
    <mergeCell ref="K262:K263"/>
    <mergeCell ref="G266:I266"/>
    <mergeCell ref="A267:A268"/>
    <mergeCell ref="B267:B268"/>
    <mergeCell ref="C267:C268"/>
    <mergeCell ref="D267:D268"/>
    <mergeCell ref="E267:E268"/>
    <mergeCell ref="F267:F268"/>
    <mergeCell ref="H267:J267"/>
    <mergeCell ref="A269:A270"/>
    <mergeCell ref="B269:B270"/>
    <mergeCell ref="C269:C270"/>
    <mergeCell ref="D269:D270"/>
    <mergeCell ref="E269:E270"/>
    <mergeCell ref="F269:F270"/>
    <mergeCell ref="H269:H270"/>
    <mergeCell ref="I269:I270"/>
    <mergeCell ref="J269:J270"/>
    <mergeCell ref="K269:K270"/>
    <mergeCell ref="K273:K274"/>
    <mergeCell ref="A275:A276"/>
    <mergeCell ref="B275:B276"/>
    <mergeCell ref="C275:C276"/>
    <mergeCell ref="D275:D276"/>
    <mergeCell ref="E275:E276"/>
    <mergeCell ref="F275:F276"/>
    <mergeCell ref="H275:H276"/>
    <mergeCell ref="I275:I276"/>
    <mergeCell ref="J275:J276"/>
    <mergeCell ref="K271:K272"/>
    <mergeCell ref="A273:A274"/>
    <mergeCell ref="B273:B274"/>
    <mergeCell ref="C273:C274"/>
    <mergeCell ref="D273:D274"/>
    <mergeCell ref="E273:E274"/>
    <mergeCell ref="F273:F274"/>
    <mergeCell ref="H273:H274"/>
    <mergeCell ref="I273:I274"/>
    <mergeCell ref="J273:J274"/>
    <mergeCell ref="K277:K278"/>
    <mergeCell ref="A279:A280"/>
    <mergeCell ref="B279:B280"/>
    <mergeCell ref="C279:C280"/>
    <mergeCell ref="D279:D280"/>
    <mergeCell ref="E279:E280"/>
    <mergeCell ref="F279:F280"/>
    <mergeCell ref="H279:H280"/>
    <mergeCell ref="I279:I280"/>
    <mergeCell ref="J279:J280"/>
    <mergeCell ref="K275:K276"/>
    <mergeCell ref="A277:A278"/>
    <mergeCell ref="B277:B278"/>
    <mergeCell ref="C277:C278"/>
    <mergeCell ref="D277:D278"/>
    <mergeCell ref="E277:E278"/>
    <mergeCell ref="F277:F278"/>
    <mergeCell ref="H277:H278"/>
    <mergeCell ref="I277:I278"/>
    <mergeCell ref="J277:J278"/>
    <mergeCell ref="H286:H287"/>
    <mergeCell ref="I286:I287"/>
    <mergeCell ref="J286:J287"/>
    <mergeCell ref="K286:K287"/>
    <mergeCell ref="A288:A289"/>
    <mergeCell ref="B288:B289"/>
    <mergeCell ref="C288:C289"/>
    <mergeCell ref="D288:D289"/>
    <mergeCell ref="E288:E289"/>
    <mergeCell ref="F288:F289"/>
    <mergeCell ref="A286:A287"/>
    <mergeCell ref="B286:B287"/>
    <mergeCell ref="C286:C287"/>
    <mergeCell ref="D286:D287"/>
    <mergeCell ref="E286:E287"/>
    <mergeCell ref="F286:F287"/>
    <mergeCell ref="K279:K280"/>
    <mergeCell ref="G283:I283"/>
    <mergeCell ref="A284:A285"/>
    <mergeCell ref="B284:B285"/>
    <mergeCell ref="C284:C285"/>
    <mergeCell ref="D284:D285"/>
    <mergeCell ref="E284:E285"/>
    <mergeCell ref="F284:F285"/>
    <mergeCell ref="H284:J284"/>
    <mergeCell ref="K284:K285"/>
    <mergeCell ref="H290:H291"/>
    <mergeCell ref="I290:I291"/>
    <mergeCell ref="J290:J291"/>
    <mergeCell ref="K290:K291"/>
    <mergeCell ref="A292:A293"/>
    <mergeCell ref="B292:B293"/>
    <mergeCell ref="C292:C293"/>
    <mergeCell ref="D292:D293"/>
    <mergeCell ref="E292:E293"/>
    <mergeCell ref="F292:F293"/>
    <mergeCell ref="H288:H289"/>
    <mergeCell ref="I288:I289"/>
    <mergeCell ref="J288:J289"/>
    <mergeCell ref="K288:K289"/>
    <mergeCell ref="A290:A291"/>
    <mergeCell ref="B290:B291"/>
    <mergeCell ref="C290:C291"/>
    <mergeCell ref="D290:D291"/>
    <mergeCell ref="E290:E291"/>
    <mergeCell ref="F290:F291"/>
    <mergeCell ref="H294:H295"/>
    <mergeCell ref="I294:I295"/>
    <mergeCell ref="J294:J295"/>
    <mergeCell ref="K294:K295"/>
    <mergeCell ref="H292:H293"/>
    <mergeCell ref="I292:I293"/>
    <mergeCell ref="J292:J293"/>
    <mergeCell ref="K292:K293"/>
    <mergeCell ref="A294:A295"/>
    <mergeCell ref="B294:B295"/>
    <mergeCell ref="C294:C295"/>
    <mergeCell ref="D294:D295"/>
    <mergeCell ref="E294:E295"/>
    <mergeCell ref="F294:F295"/>
    <mergeCell ref="H296:H297"/>
    <mergeCell ref="I296:I297"/>
    <mergeCell ref="J296:J297"/>
    <mergeCell ref="K296:K297"/>
    <mergeCell ref="G300:I300"/>
    <mergeCell ref="A301:A302"/>
    <mergeCell ref="B301:B302"/>
    <mergeCell ref="C301:C302"/>
    <mergeCell ref="D301:D302"/>
    <mergeCell ref="E301:E302"/>
    <mergeCell ref="A296:A297"/>
    <mergeCell ref="B296:B297"/>
    <mergeCell ref="C296:C297"/>
    <mergeCell ref="D296:D297"/>
    <mergeCell ref="E296:E297"/>
    <mergeCell ref="F296:F297"/>
    <mergeCell ref="I303:I304"/>
    <mergeCell ref="J303:J304"/>
    <mergeCell ref="K303:K304"/>
    <mergeCell ref="A305:A306"/>
    <mergeCell ref="B305:B306"/>
    <mergeCell ref="C305:C306"/>
    <mergeCell ref="D305:D306"/>
    <mergeCell ref="E305:E306"/>
    <mergeCell ref="F305:F306"/>
    <mergeCell ref="H305:H306"/>
    <mergeCell ref="F301:F302"/>
    <mergeCell ref="H301:J301"/>
    <mergeCell ref="K301:K302"/>
    <mergeCell ref="A303:A304"/>
    <mergeCell ref="B303:B304"/>
    <mergeCell ref="C303:C304"/>
    <mergeCell ref="D303:D304"/>
    <mergeCell ref="E303:E304"/>
    <mergeCell ref="F303:F304"/>
    <mergeCell ref="H303:H304"/>
    <mergeCell ref="I307:I308"/>
    <mergeCell ref="J307:J308"/>
    <mergeCell ref="K307:K308"/>
    <mergeCell ref="A309:A310"/>
    <mergeCell ref="B309:B310"/>
    <mergeCell ref="C309:C310"/>
    <mergeCell ref="D309:D310"/>
    <mergeCell ref="E309:E310"/>
    <mergeCell ref="F309:F310"/>
    <mergeCell ref="H309:H310"/>
    <mergeCell ref="I305:I306"/>
    <mergeCell ref="J305:J306"/>
    <mergeCell ref="K305:K306"/>
    <mergeCell ref="A307:A308"/>
    <mergeCell ref="B307:B308"/>
    <mergeCell ref="C307:C308"/>
    <mergeCell ref="D307:D308"/>
    <mergeCell ref="E307:E308"/>
    <mergeCell ref="F307:F308"/>
    <mergeCell ref="H307:H308"/>
    <mergeCell ref="A311:A312"/>
    <mergeCell ref="B311:B312"/>
    <mergeCell ref="C311:C312"/>
    <mergeCell ref="D311:D312"/>
    <mergeCell ref="E311:E312"/>
    <mergeCell ref="F311:F312"/>
    <mergeCell ref="H311:H312"/>
    <mergeCell ref="I309:I310"/>
    <mergeCell ref="J309:J310"/>
    <mergeCell ref="K309:K310"/>
    <mergeCell ref="F315:F316"/>
    <mergeCell ref="H315:J315"/>
    <mergeCell ref="K315:K316"/>
    <mergeCell ref="A319:A320"/>
    <mergeCell ref="B319:B320"/>
    <mergeCell ref="C319:C320"/>
    <mergeCell ref="D319:D320"/>
    <mergeCell ref="E319:E320"/>
    <mergeCell ref="F319:F320"/>
    <mergeCell ref="H319:H320"/>
    <mergeCell ref="I311:I312"/>
    <mergeCell ref="J311:J312"/>
    <mergeCell ref="K311:K312"/>
    <mergeCell ref="G314:I314"/>
    <mergeCell ref="A315:A316"/>
    <mergeCell ref="B315:B316"/>
    <mergeCell ref="C315:C316"/>
    <mergeCell ref="D315:D316"/>
    <mergeCell ref="E315:E316"/>
    <mergeCell ref="A317:A318"/>
    <mergeCell ref="B317:B318"/>
    <mergeCell ref="C317:C318"/>
    <mergeCell ref="D317:D318"/>
    <mergeCell ref="E317:E318"/>
    <mergeCell ref="F317:F318"/>
    <mergeCell ref="H317:H318"/>
    <mergeCell ref="I317:I318"/>
    <mergeCell ref="J317:J318"/>
    <mergeCell ref="K317:K318"/>
    <mergeCell ref="I321:I322"/>
    <mergeCell ref="J321:J322"/>
    <mergeCell ref="K321:K322"/>
    <mergeCell ref="A323:A324"/>
    <mergeCell ref="B323:B324"/>
    <mergeCell ref="C323:C324"/>
    <mergeCell ref="D323:D324"/>
    <mergeCell ref="E323:E324"/>
    <mergeCell ref="F323:F324"/>
    <mergeCell ref="H323:H324"/>
    <mergeCell ref="I319:I320"/>
    <mergeCell ref="J319:J320"/>
    <mergeCell ref="K319:K320"/>
    <mergeCell ref="A321:A322"/>
    <mergeCell ref="B321:B322"/>
    <mergeCell ref="C321:C322"/>
    <mergeCell ref="D321:D322"/>
    <mergeCell ref="E321:E322"/>
    <mergeCell ref="F321:F322"/>
    <mergeCell ref="H321:H322"/>
    <mergeCell ref="H327:J327"/>
    <mergeCell ref="K327:K328"/>
    <mergeCell ref="A329:A330"/>
    <mergeCell ref="B329:B330"/>
    <mergeCell ref="C329:C330"/>
    <mergeCell ref="D329:D330"/>
    <mergeCell ref="E329:E330"/>
    <mergeCell ref="F329:F330"/>
    <mergeCell ref="H329:H330"/>
    <mergeCell ref="I329:I330"/>
    <mergeCell ref="I323:I324"/>
    <mergeCell ref="J323:J324"/>
    <mergeCell ref="K323:K324"/>
    <mergeCell ref="G326:I326"/>
    <mergeCell ref="A327:A328"/>
    <mergeCell ref="B327:B328"/>
    <mergeCell ref="C327:C328"/>
    <mergeCell ref="D327:D328"/>
    <mergeCell ref="E327:E328"/>
    <mergeCell ref="F327:F328"/>
    <mergeCell ref="J331:J332"/>
    <mergeCell ref="K331:K332"/>
    <mergeCell ref="A333:A334"/>
    <mergeCell ref="B333:B334"/>
    <mergeCell ref="C333:C334"/>
    <mergeCell ref="D333:D334"/>
    <mergeCell ref="E333:E334"/>
    <mergeCell ref="F333:F334"/>
    <mergeCell ref="H333:H334"/>
    <mergeCell ref="I333:I334"/>
    <mergeCell ref="J329:J330"/>
    <mergeCell ref="K329:K330"/>
    <mergeCell ref="A331:A332"/>
    <mergeCell ref="B331:B332"/>
    <mergeCell ref="C331:C332"/>
    <mergeCell ref="D331:D332"/>
    <mergeCell ref="E331:E332"/>
    <mergeCell ref="F331:F332"/>
    <mergeCell ref="H331:H332"/>
    <mergeCell ref="I331:I332"/>
    <mergeCell ref="J335:J336"/>
    <mergeCell ref="K335:K336"/>
    <mergeCell ref="A337:A338"/>
    <mergeCell ref="B337:B338"/>
    <mergeCell ref="C337:C338"/>
    <mergeCell ref="D337:D338"/>
    <mergeCell ref="E337:E338"/>
    <mergeCell ref="F337:F338"/>
    <mergeCell ref="H337:H338"/>
    <mergeCell ref="I337:I338"/>
    <mergeCell ref="J333:J334"/>
    <mergeCell ref="K333:K334"/>
    <mergeCell ref="A335:A336"/>
    <mergeCell ref="B335:B336"/>
    <mergeCell ref="C335:C336"/>
    <mergeCell ref="D335:D336"/>
    <mergeCell ref="E335:E336"/>
    <mergeCell ref="F335:F336"/>
    <mergeCell ref="H335:H336"/>
    <mergeCell ref="I335:I336"/>
    <mergeCell ref="J339:J340"/>
    <mergeCell ref="K339:K340"/>
    <mergeCell ref="G343:I343"/>
    <mergeCell ref="A344:A345"/>
    <mergeCell ref="B344:B345"/>
    <mergeCell ref="C344:C345"/>
    <mergeCell ref="D344:D345"/>
    <mergeCell ref="E344:E345"/>
    <mergeCell ref="F344:F345"/>
    <mergeCell ref="H344:J344"/>
    <mergeCell ref="J337:J338"/>
    <mergeCell ref="K337:K338"/>
    <mergeCell ref="A339:A340"/>
    <mergeCell ref="B339:B340"/>
    <mergeCell ref="C339:C340"/>
    <mergeCell ref="D339:D340"/>
    <mergeCell ref="E339:E340"/>
    <mergeCell ref="F339:F340"/>
    <mergeCell ref="H339:H340"/>
    <mergeCell ref="I339:I340"/>
    <mergeCell ref="K346:K347"/>
    <mergeCell ref="A350:A351"/>
    <mergeCell ref="B350:B351"/>
    <mergeCell ref="C350:C351"/>
    <mergeCell ref="D350:D351"/>
    <mergeCell ref="E350:E351"/>
    <mergeCell ref="F350:F351"/>
    <mergeCell ref="H350:H351"/>
    <mergeCell ref="I350:I351"/>
    <mergeCell ref="J350:J351"/>
    <mergeCell ref="K344:K345"/>
    <mergeCell ref="A346:A347"/>
    <mergeCell ref="B346:B347"/>
    <mergeCell ref="C346:C347"/>
    <mergeCell ref="D346:D347"/>
    <mergeCell ref="E346:E347"/>
    <mergeCell ref="F346:F347"/>
    <mergeCell ref="H346:H347"/>
    <mergeCell ref="I346:I347"/>
    <mergeCell ref="J346:J347"/>
    <mergeCell ref="A348:A349"/>
    <mergeCell ref="B348:B349"/>
    <mergeCell ref="C348:C349"/>
    <mergeCell ref="D348:D349"/>
    <mergeCell ref="E348:E349"/>
    <mergeCell ref="F348:F349"/>
    <mergeCell ref="H348:H349"/>
    <mergeCell ref="I348:I349"/>
    <mergeCell ref="J348:J349"/>
    <mergeCell ref="K348:K349"/>
    <mergeCell ref="K352:K353"/>
    <mergeCell ref="A354:A355"/>
    <mergeCell ref="B354:B355"/>
    <mergeCell ref="C354:C355"/>
    <mergeCell ref="E354:E355"/>
    <mergeCell ref="F354:F355"/>
    <mergeCell ref="H354:H355"/>
    <mergeCell ref="I354:I355"/>
    <mergeCell ref="J354:J355"/>
    <mergeCell ref="K354:K355"/>
    <mergeCell ref="K350:K351"/>
    <mergeCell ref="A352:A353"/>
    <mergeCell ref="B352:B353"/>
    <mergeCell ref="C352:C353"/>
    <mergeCell ref="D352:D353"/>
    <mergeCell ref="E352:E353"/>
    <mergeCell ref="F352:F353"/>
    <mergeCell ref="H352:H353"/>
    <mergeCell ref="I352:I353"/>
    <mergeCell ref="J352:J353"/>
    <mergeCell ref="D354:D355"/>
    <mergeCell ref="H358:H359"/>
    <mergeCell ref="I358:I359"/>
    <mergeCell ref="J358:J359"/>
    <mergeCell ref="K358:K359"/>
    <mergeCell ref="G362:I362"/>
    <mergeCell ref="A363:A364"/>
    <mergeCell ref="B363:B364"/>
    <mergeCell ref="C363:C364"/>
    <mergeCell ref="D363:D364"/>
    <mergeCell ref="E363:E364"/>
    <mergeCell ref="H356:H357"/>
    <mergeCell ref="I356:I357"/>
    <mergeCell ref="J356:J357"/>
    <mergeCell ref="K356:K357"/>
    <mergeCell ref="A358:A359"/>
    <mergeCell ref="B358:B359"/>
    <mergeCell ref="C358:C359"/>
    <mergeCell ref="D358:D359"/>
    <mergeCell ref="E358:E359"/>
    <mergeCell ref="F358:F359"/>
    <mergeCell ref="A356:A357"/>
    <mergeCell ref="B356:B357"/>
    <mergeCell ref="C356:C357"/>
    <mergeCell ref="D356:D357"/>
    <mergeCell ref="E356:E357"/>
    <mergeCell ref="F356:F357"/>
    <mergeCell ref="I365:I366"/>
    <mergeCell ref="J365:J366"/>
    <mergeCell ref="K365:K366"/>
    <mergeCell ref="A367:A368"/>
    <mergeCell ref="B367:B368"/>
    <mergeCell ref="C367:C368"/>
    <mergeCell ref="D367:D368"/>
    <mergeCell ref="E367:E368"/>
    <mergeCell ref="F367:F368"/>
    <mergeCell ref="H367:H368"/>
    <mergeCell ref="F363:F364"/>
    <mergeCell ref="H363:J363"/>
    <mergeCell ref="K363:K364"/>
    <mergeCell ref="A365:A366"/>
    <mergeCell ref="B365:B366"/>
    <mergeCell ref="C365:C366"/>
    <mergeCell ref="D365:D366"/>
    <mergeCell ref="E365:E366"/>
    <mergeCell ref="F365:F366"/>
    <mergeCell ref="H365:H366"/>
    <mergeCell ref="I369:I370"/>
    <mergeCell ref="J369:J370"/>
    <mergeCell ref="K369:K370"/>
    <mergeCell ref="A371:A372"/>
    <mergeCell ref="B371:B372"/>
    <mergeCell ref="C371:C372"/>
    <mergeCell ref="D371:D372"/>
    <mergeCell ref="E371:E372"/>
    <mergeCell ref="F371:F372"/>
    <mergeCell ref="H371:H372"/>
    <mergeCell ref="I367:I368"/>
    <mergeCell ref="J367:J368"/>
    <mergeCell ref="K367:K368"/>
    <mergeCell ref="A369:A370"/>
    <mergeCell ref="B369:B370"/>
    <mergeCell ref="C369:C370"/>
    <mergeCell ref="D369:D370"/>
    <mergeCell ref="E369:E370"/>
    <mergeCell ref="F369:F370"/>
    <mergeCell ref="H369:H370"/>
    <mergeCell ref="H376:J376"/>
    <mergeCell ref="K376:K377"/>
    <mergeCell ref="A380:A381"/>
    <mergeCell ref="B380:B381"/>
    <mergeCell ref="C380:C381"/>
    <mergeCell ref="D380:D381"/>
    <mergeCell ref="E380:E381"/>
    <mergeCell ref="F380:F381"/>
    <mergeCell ref="H380:H381"/>
    <mergeCell ref="I380:I381"/>
    <mergeCell ref="I371:I372"/>
    <mergeCell ref="J371:J372"/>
    <mergeCell ref="K371:K372"/>
    <mergeCell ref="G375:I375"/>
    <mergeCell ref="A376:A377"/>
    <mergeCell ref="B376:B377"/>
    <mergeCell ref="C376:C377"/>
    <mergeCell ref="D376:D377"/>
    <mergeCell ref="E376:E377"/>
    <mergeCell ref="F376:F377"/>
    <mergeCell ref="A378:A379"/>
    <mergeCell ref="B378:B379"/>
    <mergeCell ref="C378:C379"/>
    <mergeCell ref="D378:D379"/>
    <mergeCell ref="E378:E379"/>
    <mergeCell ref="F378:F379"/>
    <mergeCell ref="H378:H379"/>
    <mergeCell ref="I378:I379"/>
    <mergeCell ref="J378:J379"/>
    <mergeCell ref="K378:K379"/>
    <mergeCell ref="J382:J383"/>
    <mergeCell ref="K382:K383"/>
    <mergeCell ref="A384:A385"/>
    <mergeCell ref="B384:B385"/>
    <mergeCell ref="C384:C385"/>
    <mergeCell ref="D384:D385"/>
    <mergeCell ref="E384:E385"/>
    <mergeCell ref="F384:F385"/>
    <mergeCell ref="H384:H385"/>
    <mergeCell ref="I384:I385"/>
    <mergeCell ref="J380:J381"/>
    <mergeCell ref="K380:K381"/>
    <mergeCell ref="A382:A383"/>
    <mergeCell ref="B382:B383"/>
    <mergeCell ref="C382:C383"/>
    <mergeCell ref="D382:D383"/>
    <mergeCell ref="E382:E383"/>
    <mergeCell ref="F382:F383"/>
    <mergeCell ref="H382:H383"/>
    <mergeCell ref="I382:I383"/>
    <mergeCell ref="J386:J387"/>
    <mergeCell ref="K386:K387"/>
    <mergeCell ref="A388:A389"/>
    <mergeCell ref="B388:B389"/>
    <mergeCell ref="C388:C389"/>
    <mergeCell ref="D388:D389"/>
    <mergeCell ref="E388:E389"/>
    <mergeCell ref="F388:F389"/>
    <mergeCell ref="H388:H389"/>
    <mergeCell ref="I388:I389"/>
    <mergeCell ref="J384:J385"/>
    <mergeCell ref="K384:K385"/>
    <mergeCell ref="A386:A387"/>
    <mergeCell ref="B386:B387"/>
    <mergeCell ref="C386:C387"/>
    <mergeCell ref="D386:D387"/>
    <mergeCell ref="E386:E387"/>
    <mergeCell ref="F386:F387"/>
    <mergeCell ref="H386:H387"/>
    <mergeCell ref="I386:I387"/>
    <mergeCell ref="K393:K394"/>
    <mergeCell ref="A397:A398"/>
    <mergeCell ref="B397:B398"/>
    <mergeCell ref="C397:C398"/>
    <mergeCell ref="D397:D398"/>
    <mergeCell ref="E397:E398"/>
    <mergeCell ref="F397:F398"/>
    <mergeCell ref="H397:H398"/>
    <mergeCell ref="I397:I398"/>
    <mergeCell ref="J397:J398"/>
    <mergeCell ref="J388:J389"/>
    <mergeCell ref="K388:K389"/>
    <mergeCell ref="G392:I392"/>
    <mergeCell ref="A393:A394"/>
    <mergeCell ref="B393:B394"/>
    <mergeCell ref="C393:C394"/>
    <mergeCell ref="D393:D394"/>
    <mergeCell ref="E393:E394"/>
    <mergeCell ref="F393:F394"/>
    <mergeCell ref="H393:J393"/>
    <mergeCell ref="A395:A396"/>
    <mergeCell ref="B395:B396"/>
    <mergeCell ref="C395:C396"/>
    <mergeCell ref="D395:D396"/>
    <mergeCell ref="E395:E396"/>
    <mergeCell ref="F395:F396"/>
    <mergeCell ref="H395:H396"/>
    <mergeCell ref="I395:I396"/>
    <mergeCell ref="J395:J396"/>
    <mergeCell ref="K395:K396"/>
    <mergeCell ref="K399:K400"/>
    <mergeCell ref="A401:A402"/>
    <mergeCell ref="B401:B402"/>
    <mergeCell ref="C401:C402"/>
    <mergeCell ref="D401:D402"/>
    <mergeCell ref="E401:E402"/>
    <mergeCell ref="F401:F402"/>
    <mergeCell ref="H401:H402"/>
    <mergeCell ref="I401:I402"/>
    <mergeCell ref="J401:J402"/>
    <mergeCell ref="K397:K398"/>
    <mergeCell ref="A399:A400"/>
    <mergeCell ref="B399:B400"/>
    <mergeCell ref="C399:C400"/>
    <mergeCell ref="D399:D400"/>
    <mergeCell ref="E399:E400"/>
    <mergeCell ref="F399:F400"/>
    <mergeCell ref="H399:H400"/>
    <mergeCell ref="I399:I400"/>
    <mergeCell ref="J399:J400"/>
    <mergeCell ref="K403:K404"/>
    <mergeCell ref="A405:A406"/>
    <mergeCell ref="B405:B406"/>
    <mergeCell ref="C405:C406"/>
    <mergeCell ref="D405:D406"/>
    <mergeCell ref="E405:E406"/>
    <mergeCell ref="F405:F406"/>
    <mergeCell ref="H405:H406"/>
    <mergeCell ref="I405:I406"/>
    <mergeCell ref="J405:J406"/>
    <mergeCell ref="K401:K402"/>
    <mergeCell ref="A403:A404"/>
    <mergeCell ref="B403:B404"/>
    <mergeCell ref="C403:C404"/>
    <mergeCell ref="D403:D404"/>
    <mergeCell ref="E403:E404"/>
    <mergeCell ref="F403:F404"/>
    <mergeCell ref="H403:H404"/>
    <mergeCell ref="I403:I404"/>
    <mergeCell ref="J403:J404"/>
    <mergeCell ref="K407:K408"/>
    <mergeCell ref="G411:I411"/>
    <mergeCell ref="A412:A413"/>
    <mergeCell ref="B412:B413"/>
    <mergeCell ref="C412:C413"/>
    <mergeCell ref="D412:D413"/>
    <mergeCell ref="E412:E413"/>
    <mergeCell ref="F412:F413"/>
    <mergeCell ref="H412:J412"/>
    <mergeCell ref="K412:K413"/>
    <mergeCell ref="K405:K406"/>
    <mergeCell ref="A407:A408"/>
    <mergeCell ref="B407:B408"/>
    <mergeCell ref="C407:C408"/>
    <mergeCell ref="D407:D408"/>
    <mergeCell ref="E407:E408"/>
    <mergeCell ref="F407:F408"/>
    <mergeCell ref="H407:H408"/>
    <mergeCell ref="I407:I408"/>
    <mergeCell ref="J407:J408"/>
    <mergeCell ref="H416:H417"/>
    <mergeCell ref="I416:I417"/>
    <mergeCell ref="J416:J417"/>
    <mergeCell ref="K416:K417"/>
    <mergeCell ref="A418:A419"/>
    <mergeCell ref="B418:B419"/>
    <mergeCell ref="C418:C419"/>
    <mergeCell ref="D418:D419"/>
    <mergeCell ref="E418:E419"/>
    <mergeCell ref="F418:F419"/>
    <mergeCell ref="H414:H415"/>
    <mergeCell ref="I414:I415"/>
    <mergeCell ref="J414:J415"/>
    <mergeCell ref="K414:K415"/>
    <mergeCell ref="A416:A417"/>
    <mergeCell ref="B416:B417"/>
    <mergeCell ref="C416:C417"/>
    <mergeCell ref="D416:D417"/>
    <mergeCell ref="E416:E417"/>
    <mergeCell ref="F416:F417"/>
    <mergeCell ref="A414:A415"/>
    <mergeCell ref="B414:B415"/>
    <mergeCell ref="C414:C415"/>
    <mergeCell ref="D414:D415"/>
    <mergeCell ref="E414:E415"/>
    <mergeCell ref="F414:F415"/>
    <mergeCell ref="H420:H421"/>
    <mergeCell ref="I420:I421"/>
    <mergeCell ref="J420:J421"/>
    <mergeCell ref="K420:K421"/>
    <mergeCell ref="A422:A423"/>
    <mergeCell ref="B422:B423"/>
    <mergeCell ref="C422:C423"/>
    <mergeCell ref="D422:D423"/>
    <mergeCell ref="E422:E423"/>
    <mergeCell ref="F422:F423"/>
    <mergeCell ref="H418:H419"/>
    <mergeCell ref="I418:I419"/>
    <mergeCell ref="J418:J419"/>
    <mergeCell ref="K418:K419"/>
    <mergeCell ref="A420:A421"/>
    <mergeCell ref="B420:B421"/>
    <mergeCell ref="C420:C421"/>
    <mergeCell ref="D420:D421"/>
    <mergeCell ref="E420:E421"/>
    <mergeCell ref="F420:F421"/>
    <mergeCell ref="H424:H425"/>
    <mergeCell ref="I424:I425"/>
    <mergeCell ref="J424:J425"/>
    <mergeCell ref="K424:K425"/>
    <mergeCell ref="A426:A427"/>
    <mergeCell ref="B426:B427"/>
    <mergeCell ref="C426:C427"/>
    <mergeCell ref="D426:D427"/>
    <mergeCell ref="E426:E427"/>
    <mergeCell ref="F426:F427"/>
    <mergeCell ref="H422:H423"/>
    <mergeCell ref="I422:I423"/>
    <mergeCell ref="J422:J423"/>
    <mergeCell ref="K422:K423"/>
    <mergeCell ref="A424:A425"/>
    <mergeCell ref="B424:B425"/>
    <mergeCell ref="C424:C425"/>
    <mergeCell ref="D424:D425"/>
    <mergeCell ref="E424:E425"/>
    <mergeCell ref="F424:F425"/>
    <mergeCell ref="H432:J432"/>
    <mergeCell ref="K432:K433"/>
    <mergeCell ref="A434:A435"/>
    <mergeCell ref="B434:B435"/>
    <mergeCell ref="C434:C435"/>
    <mergeCell ref="D434:D435"/>
    <mergeCell ref="E434:E435"/>
    <mergeCell ref="F434:F435"/>
    <mergeCell ref="H434:H435"/>
    <mergeCell ref="I434:I435"/>
    <mergeCell ref="A432:A433"/>
    <mergeCell ref="B432:B433"/>
    <mergeCell ref="C432:C433"/>
    <mergeCell ref="D432:D433"/>
    <mergeCell ref="E432:E433"/>
    <mergeCell ref="F432:F433"/>
    <mergeCell ref="H426:H427"/>
    <mergeCell ref="I426:I427"/>
    <mergeCell ref="J426:J427"/>
    <mergeCell ref="K426:K427"/>
    <mergeCell ref="A429:C429"/>
    <mergeCell ref="G431:I431"/>
    <mergeCell ref="J436:J437"/>
    <mergeCell ref="K436:K437"/>
    <mergeCell ref="J434:J435"/>
    <mergeCell ref="K434:K435"/>
    <mergeCell ref="A436:A437"/>
    <mergeCell ref="B436:B437"/>
    <mergeCell ref="C436:C437"/>
    <mergeCell ref="D436:D437"/>
    <mergeCell ref="E436:E437"/>
    <mergeCell ref="F436:F437"/>
    <mergeCell ref="H436:H437"/>
    <mergeCell ref="I436:I437"/>
    <mergeCell ref="J438:J439"/>
    <mergeCell ref="K438:K439"/>
    <mergeCell ref="G441:I441"/>
    <mergeCell ref="A442:A443"/>
    <mergeCell ref="B442:B443"/>
    <mergeCell ref="C442:C443"/>
    <mergeCell ref="D442:D443"/>
    <mergeCell ref="E442:E443"/>
    <mergeCell ref="F442:F443"/>
    <mergeCell ref="H442:J442"/>
    <mergeCell ref="A438:A439"/>
    <mergeCell ref="B438:B439"/>
    <mergeCell ref="C438:C439"/>
    <mergeCell ref="D438:D439"/>
    <mergeCell ref="E438:E439"/>
    <mergeCell ref="F438:F439"/>
    <mergeCell ref="H438:H439"/>
    <mergeCell ref="I438:I439"/>
    <mergeCell ref="K444:K445"/>
    <mergeCell ref="A446:A447"/>
    <mergeCell ref="B446:B447"/>
    <mergeCell ref="C446:C447"/>
    <mergeCell ref="D446:D447"/>
    <mergeCell ref="E446:E447"/>
    <mergeCell ref="F446:F447"/>
    <mergeCell ref="H446:H447"/>
    <mergeCell ref="I446:I447"/>
    <mergeCell ref="J446:J447"/>
    <mergeCell ref="K442:K443"/>
    <mergeCell ref="A444:A445"/>
    <mergeCell ref="B444:B445"/>
    <mergeCell ref="C444:C445"/>
    <mergeCell ref="D444:D445"/>
    <mergeCell ref="E444:E445"/>
    <mergeCell ref="F444:F445"/>
    <mergeCell ref="H444:H445"/>
    <mergeCell ref="I444:I445"/>
    <mergeCell ref="J444:J445"/>
    <mergeCell ref="K446:K447"/>
    <mergeCell ref="K448:K449"/>
    <mergeCell ref="G451:I451"/>
    <mergeCell ref="A452:A453"/>
    <mergeCell ref="B452:B453"/>
    <mergeCell ref="C452:C453"/>
    <mergeCell ref="D452:D453"/>
    <mergeCell ref="E452:E453"/>
    <mergeCell ref="F452:F453"/>
    <mergeCell ref="H452:J452"/>
    <mergeCell ref="K452:K453"/>
    <mergeCell ref="A448:A449"/>
    <mergeCell ref="B448:B449"/>
    <mergeCell ref="C448:C449"/>
    <mergeCell ref="D448:D449"/>
    <mergeCell ref="E448:E449"/>
    <mergeCell ref="F448:F449"/>
    <mergeCell ref="H448:H449"/>
    <mergeCell ref="I448:I449"/>
    <mergeCell ref="J448:J449"/>
    <mergeCell ref="H456:H457"/>
    <mergeCell ref="I456:I457"/>
    <mergeCell ref="J456:J457"/>
    <mergeCell ref="K456:K457"/>
    <mergeCell ref="G459:I459"/>
    <mergeCell ref="A460:A461"/>
    <mergeCell ref="B460:B461"/>
    <mergeCell ref="C460:C461"/>
    <mergeCell ref="D460:D461"/>
    <mergeCell ref="E460:E461"/>
    <mergeCell ref="H454:H455"/>
    <mergeCell ref="I454:I455"/>
    <mergeCell ref="J454:J455"/>
    <mergeCell ref="K454:K455"/>
    <mergeCell ref="A456:A457"/>
    <mergeCell ref="B456:B457"/>
    <mergeCell ref="C456:C457"/>
    <mergeCell ref="D456:D457"/>
    <mergeCell ref="E456:E457"/>
    <mergeCell ref="F456:F457"/>
    <mergeCell ref="A454:A455"/>
    <mergeCell ref="B454:B455"/>
    <mergeCell ref="C454:C455"/>
    <mergeCell ref="D454:D455"/>
    <mergeCell ref="E454:E455"/>
    <mergeCell ref="F454:F455"/>
    <mergeCell ref="I462:I463"/>
    <mergeCell ref="J462:J463"/>
    <mergeCell ref="K462:K463"/>
    <mergeCell ref="A464:A465"/>
    <mergeCell ref="B464:B465"/>
    <mergeCell ref="C464:C465"/>
    <mergeCell ref="D464:D465"/>
    <mergeCell ref="E464:E465"/>
    <mergeCell ref="F464:F465"/>
    <mergeCell ref="H464:H465"/>
    <mergeCell ref="F460:F461"/>
    <mergeCell ref="H460:J460"/>
    <mergeCell ref="K460:K461"/>
    <mergeCell ref="A462:A463"/>
    <mergeCell ref="B462:B463"/>
    <mergeCell ref="C462:C463"/>
    <mergeCell ref="D462:D463"/>
    <mergeCell ref="E462:E463"/>
    <mergeCell ref="F462:F463"/>
    <mergeCell ref="H462:H463"/>
    <mergeCell ref="I466:I467"/>
    <mergeCell ref="J466:J467"/>
    <mergeCell ref="K466:K467"/>
    <mergeCell ref="A468:A469"/>
    <mergeCell ref="B468:B469"/>
    <mergeCell ref="C468:C469"/>
    <mergeCell ref="D468:D469"/>
    <mergeCell ref="E468:E469"/>
    <mergeCell ref="F468:F469"/>
    <mergeCell ref="H468:H469"/>
    <mergeCell ref="I464:I465"/>
    <mergeCell ref="J464:J465"/>
    <mergeCell ref="K464:K465"/>
    <mergeCell ref="A466:A467"/>
    <mergeCell ref="B466:B467"/>
    <mergeCell ref="C466:C467"/>
    <mergeCell ref="D466:D467"/>
    <mergeCell ref="E466:E467"/>
    <mergeCell ref="F466:F467"/>
    <mergeCell ref="H466:H467"/>
    <mergeCell ref="H473:J473"/>
    <mergeCell ref="K473:K474"/>
    <mergeCell ref="A475:A476"/>
    <mergeCell ref="B475:B476"/>
    <mergeCell ref="C475:C476"/>
    <mergeCell ref="D475:D476"/>
    <mergeCell ref="E475:E476"/>
    <mergeCell ref="F475:F476"/>
    <mergeCell ref="H475:H476"/>
    <mergeCell ref="I475:I476"/>
    <mergeCell ref="I468:I469"/>
    <mergeCell ref="J468:J469"/>
    <mergeCell ref="K468:K469"/>
    <mergeCell ref="G472:I472"/>
    <mergeCell ref="A473:A474"/>
    <mergeCell ref="B473:B474"/>
    <mergeCell ref="C473:C474"/>
    <mergeCell ref="D473:D474"/>
    <mergeCell ref="E473:E474"/>
    <mergeCell ref="F473:F474"/>
    <mergeCell ref="J477:J478"/>
    <mergeCell ref="K477:K478"/>
    <mergeCell ref="A479:A480"/>
    <mergeCell ref="B479:B480"/>
    <mergeCell ref="C479:C480"/>
    <mergeCell ref="D479:D480"/>
    <mergeCell ref="E479:E480"/>
    <mergeCell ref="F479:F480"/>
    <mergeCell ref="H479:H480"/>
    <mergeCell ref="I479:I480"/>
    <mergeCell ref="J475:J476"/>
    <mergeCell ref="K475:K476"/>
    <mergeCell ref="A477:A478"/>
    <mergeCell ref="B477:B478"/>
    <mergeCell ref="C477:C478"/>
    <mergeCell ref="D477:D478"/>
    <mergeCell ref="E477:E478"/>
    <mergeCell ref="F477:F478"/>
    <mergeCell ref="H477:H478"/>
    <mergeCell ref="I477:I478"/>
    <mergeCell ref="J481:J482"/>
    <mergeCell ref="K481:K482"/>
    <mergeCell ref="A483:A484"/>
    <mergeCell ref="B483:B484"/>
    <mergeCell ref="C483:C484"/>
    <mergeCell ref="D483:D484"/>
    <mergeCell ref="E483:E484"/>
    <mergeCell ref="F483:F484"/>
    <mergeCell ref="H483:H484"/>
    <mergeCell ref="I483:I484"/>
    <mergeCell ref="J479:J480"/>
    <mergeCell ref="K479:K480"/>
    <mergeCell ref="A481:A482"/>
    <mergeCell ref="B481:B482"/>
    <mergeCell ref="C481:C482"/>
    <mergeCell ref="D481:D482"/>
    <mergeCell ref="E481:E482"/>
    <mergeCell ref="F481:F482"/>
    <mergeCell ref="H481:H482"/>
    <mergeCell ref="I481:I482"/>
    <mergeCell ref="K488:K489"/>
    <mergeCell ref="A490:A491"/>
    <mergeCell ref="B490:B491"/>
    <mergeCell ref="C490:C491"/>
    <mergeCell ref="D490:D491"/>
    <mergeCell ref="E490:E491"/>
    <mergeCell ref="F490:F491"/>
    <mergeCell ref="H490:H491"/>
    <mergeCell ref="I490:I491"/>
    <mergeCell ref="J490:J491"/>
    <mergeCell ref="J483:J484"/>
    <mergeCell ref="K483:K484"/>
    <mergeCell ref="G487:I487"/>
    <mergeCell ref="A488:A489"/>
    <mergeCell ref="B488:B489"/>
    <mergeCell ref="C488:C489"/>
    <mergeCell ref="D488:D489"/>
    <mergeCell ref="E488:E489"/>
    <mergeCell ref="F488:F489"/>
    <mergeCell ref="H488:J488"/>
    <mergeCell ref="K492:K493"/>
    <mergeCell ref="A496:A497"/>
    <mergeCell ref="B496:B497"/>
    <mergeCell ref="C496:C497"/>
    <mergeCell ref="D496:D497"/>
    <mergeCell ref="E496:E497"/>
    <mergeCell ref="F496:F497"/>
    <mergeCell ref="H496:H497"/>
    <mergeCell ref="I496:I497"/>
    <mergeCell ref="J496:J497"/>
    <mergeCell ref="K490:K491"/>
    <mergeCell ref="A492:A493"/>
    <mergeCell ref="B492:B493"/>
    <mergeCell ref="C492:C493"/>
    <mergeCell ref="D492:D493"/>
    <mergeCell ref="E492:E493"/>
    <mergeCell ref="F492:F493"/>
    <mergeCell ref="H492:H493"/>
    <mergeCell ref="I492:I493"/>
    <mergeCell ref="J492:J493"/>
    <mergeCell ref="A494:A495"/>
    <mergeCell ref="B494:B495"/>
    <mergeCell ref="C494:C495"/>
    <mergeCell ref="D494:D495"/>
    <mergeCell ref="E494:E495"/>
    <mergeCell ref="F494:F495"/>
    <mergeCell ref="H494:H495"/>
    <mergeCell ref="I494:I495"/>
    <mergeCell ref="J494:J495"/>
    <mergeCell ref="K494:K495"/>
    <mergeCell ref="K498:K499"/>
    <mergeCell ref="A500:A501"/>
    <mergeCell ref="B500:B501"/>
    <mergeCell ref="C500:C501"/>
    <mergeCell ref="D500:D501"/>
    <mergeCell ref="E500:E501"/>
    <mergeCell ref="F500:F501"/>
    <mergeCell ref="H500:H501"/>
    <mergeCell ref="I500:I501"/>
    <mergeCell ref="J500:J501"/>
    <mergeCell ref="K496:K497"/>
    <mergeCell ref="A498:A499"/>
    <mergeCell ref="B498:B499"/>
    <mergeCell ref="C498:C499"/>
    <mergeCell ref="D498:D499"/>
    <mergeCell ref="E498:E499"/>
    <mergeCell ref="F498:F499"/>
    <mergeCell ref="H498:H499"/>
    <mergeCell ref="I498:I499"/>
    <mergeCell ref="J498:J499"/>
    <mergeCell ref="H506:H507"/>
    <mergeCell ref="I506:I507"/>
    <mergeCell ref="J506:J507"/>
    <mergeCell ref="K506:K507"/>
    <mergeCell ref="A508:A509"/>
    <mergeCell ref="B508:B509"/>
    <mergeCell ref="C508:C509"/>
    <mergeCell ref="D508:D509"/>
    <mergeCell ref="E508:E509"/>
    <mergeCell ref="F508:F509"/>
    <mergeCell ref="A506:A507"/>
    <mergeCell ref="B506:B507"/>
    <mergeCell ref="C506:C507"/>
    <mergeCell ref="D506:D507"/>
    <mergeCell ref="E506:E507"/>
    <mergeCell ref="F506:F507"/>
    <mergeCell ref="K500:K501"/>
    <mergeCell ref="G503:I503"/>
    <mergeCell ref="A504:A505"/>
    <mergeCell ref="B504:B505"/>
    <mergeCell ref="C504:C505"/>
    <mergeCell ref="D504:D505"/>
    <mergeCell ref="E504:E505"/>
    <mergeCell ref="F504:F505"/>
    <mergeCell ref="H504:J504"/>
    <mergeCell ref="K504:K505"/>
    <mergeCell ref="H510:H511"/>
    <mergeCell ref="I510:I511"/>
    <mergeCell ref="J510:J511"/>
    <mergeCell ref="K510:K511"/>
    <mergeCell ref="A512:A513"/>
    <mergeCell ref="B512:B513"/>
    <mergeCell ref="C512:C513"/>
    <mergeCell ref="D512:D513"/>
    <mergeCell ref="E512:E513"/>
    <mergeCell ref="F512:F513"/>
    <mergeCell ref="H508:H509"/>
    <mergeCell ref="I508:I509"/>
    <mergeCell ref="J508:J509"/>
    <mergeCell ref="K508:K509"/>
    <mergeCell ref="A510:A511"/>
    <mergeCell ref="B510:B511"/>
    <mergeCell ref="C510:C511"/>
    <mergeCell ref="D510:D511"/>
    <mergeCell ref="E510:E511"/>
    <mergeCell ref="F510:F511"/>
    <mergeCell ref="F516:F517"/>
    <mergeCell ref="H516:J516"/>
    <mergeCell ref="K516:K517"/>
    <mergeCell ref="A520:A521"/>
    <mergeCell ref="B520:B521"/>
    <mergeCell ref="C520:C521"/>
    <mergeCell ref="D520:D521"/>
    <mergeCell ref="E520:E521"/>
    <mergeCell ref="F520:F521"/>
    <mergeCell ref="H520:H521"/>
    <mergeCell ref="H512:H513"/>
    <mergeCell ref="I512:I513"/>
    <mergeCell ref="J512:J513"/>
    <mergeCell ref="K512:K513"/>
    <mergeCell ref="G515:I515"/>
    <mergeCell ref="A516:A517"/>
    <mergeCell ref="B516:B517"/>
    <mergeCell ref="C516:C517"/>
    <mergeCell ref="D516:D517"/>
    <mergeCell ref="E516:E517"/>
    <mergeCell ref="A518:A519"/>
    <mergeCell ref="B518:B519"/>
    <mergeCell ref="C518:C519"/>
    <mergeCell ref="D518:D519"/>
    <mergeCell ref="E518:E519"/>
    <mergeCell ref="F518:F519"/>
    <mergeCell ref="H518:H519"/>
    <mergeCell ref="I518:I519"/>
    <mergeCell ref="J518:J519"/>
    <mergeCell ref="K518:K519"/>
    <mergeCell ref="I522:I523"/>
    <mergeCell ref="J522:J523"/>
    <mergeCell ref="K522:K523"/>
    <mergeCell ref="A524:A525"/>
    <mergeCell ref="B524:B525"/>
    <mergeCell ref="C524:C525"/>
    <mergeCell ref="D524:D525"/>
    <mergeCell ref="E524:E525"/>
    <mergeCell ref="F524:F525"/>
    <mergeCell ref="H524:H525"/>
    <mergeCell ref="I520:I521"/>
    <mergeCell ref="J520:J521"/>
    <mergeCell ref="K520:K521"/>
    <mergeCell ref="A522:A523"/>
    <mergeCell ref="B522:B523"/>
    <mergeCell ref="C522:C523"/>
    <mergeCell ref="D522:D523"/>
    <mergeCell ref="E522:E523"/>
    <mergeCell ref="F522:F523"/>
    <mergeCell ref="H522:H523"/>
    <mergeCell ref="H528:J528"/>
    <mergeCell ref="K528:K529"/>
    <mergeCell ref="A530:A531"/>
    <mergeCell ref="B530:B531"/>
    <mergeCell ref="C530:C531"/>
    <mergeCell ref="D530:D531"/>
    <mergeCell ref="E530:E531"/>
    <mergeCell ref="F530:F531"/>
    <mergeCell ref="H530:H531"/>
    <mergeCell ref="I530:I531"/>
    <mergeCell ref="I524:I525"/>
    <mergeCell ref="J524:J525"/>
    <mergeCell ref="K524:K525"/>
    <mergeCell ref="G527:I527"/>
    <mergeCell ref="A528:A529"/>
    <mergeCell ref="B528:B529"/>
    <mergeCell ref="C528:C529"/>
    <mergeCell ref="D528:D529"/>
    <mergeCell ref="E528:E529"/>
    <mergeCell ref="F528:F529"/>
    <mergeCell ref="J532:J533"/>
    <mergeCell ref="K532:K533"/>
    <mergeCell ref="A534:A535"/>
    <mergeCell ref="B534:B535"/>
    <mergeCell ref="C534:C535"/>
    <mergeCell ref="D534:D535"/>
    <mergeCell ref="E534:E535"/>
    <mergeCell ref="F534:F535"/>
    <mergeCell ref="H534:H535"/>
    <mergeCell ref="I534:I535"/>
    <mergeCell ref="J530:J531"/>
    <mergeCell ref="K530:K531"/>
    <mergeCell ref="A532:A533"/>
    <mergeCell ref="B532:B533"/>
    <mergeCell ref="C532:C533"/>
    <mergeCell ref="D532:D533"/>
    <mergeCell ref="E532:E533"/>
    <mergeCell ref="F532:F533"/>
    <mergeCell ref="H532:H533"/>
    <mergeCell ref="I532:I533"/>
    <mergeCell ref="J536:J537"/>
    <mergeCell ref="K536:K537"/>
    <mergeCell ref="J534:J535"/>
    <mergeCell ref="K534:K535"/>
    <mergeCell ref="A536:A537"/>
    <mergeCell ref="B536:B537"/>
    <mergeCell ref="C536:C537"/>
    <mergeCell ref="D536:D537"/>
    <mergeCell ref="E536:E537"/>
    <mergeCell ref="F536:F537"/>
    <mergeCell ref="H536:H537"/>
    <mergeCell ref="I536:I537"/>
    <mergeCell ref="J538:J539"/>
    <mergeCell ref="K538:K539"/>
    <mergeCell ref="G541:I541"/>
    <mergeCell ref="A542:A543"/>
    <mergeCell ref="B542:B543"/>
    <mergeCell ref="C542:C543"/>
    <mergeCell ref="D542:D543"/>
    <mergeCell ref="E542:E543"/>
    <mergeCell ref="F542:F543"/>
    <mergeCell ref="H542:J542"/>
    <mergeCell ref="A538:A539"/>
    <mergeCell ref="B538:B539"/>
    <mergeCell ref="C538:C539"/>
    <mergeCell ref="D538:D539"/>
    <mergeCell ref="E538:E539"/>
    <mergeCell ref="F538:F539"/>
    <mergeCell ref="H538:H539"/>
    <mergeCell ref="I538:I539"/>
    <mergeCell ref="K542:K543"/>
    <mergeCell ref="A546:A547"/>
    <mergeCell ref="B546:B547"/>
    <mergeCell ref="C546:C547"/>
    <mergeCell ref="D546:D547"/>
    <mergeCell ref="E546:E547"/>
    <mergeCell ref="F546:F547"/>
    <mergeCell ref="H546:H547"/>
    <mergeCell ref="I546:I547"/>
    <mergeCell ref="J546:J547"/>
    <mergeCell ref="A544:A545"/>
    <mergeCell ref="B544:B545"/>
    <mergeCell ref="C544:C545"/>
    <mergeCell ref="D544:D545"/>
    <mergeCell ref="E544:E545"/>
    <mergeCell ref="F544:F545"/>
    <mergeCell ref="H544:H545"/>
    <mergeCell ref="I544:I545"/>
    <mergeCell ref="J544:J545"/>
    <mergeCell ref="K544:K545"/>
    <mergeCell ref="K548:K549"/>
    <mergeCell ref="A550:A551"/>
    <mergeCell ref="B550:B551"/>
    <mergeCell ref="C550:C551"/>
    <mergeCell ref="D550:D551"/>
    <mergeCell ref="E550:E551"/>
    <mergeCell ref="F550:F551"/>
    <mergeCell ref="H550:H551"/>
    <mergeCell ref="I550:I551"/>
    <mergeCell ref="J550:J551"/>
    <mergeCell ref="K546:K547"/>
    <mergeCell ref="A548:A549"/>
    <mergeCell ref="B548:B549"/>
    <mergeCell ref="C548:C549"/>
    <mergeCell ref="D548:D549"/>
    <mergeCell ref="E548:E549"/>
    <mergeCell ref="F548:F549"/>
    <mergeCell ref="H548:H549"/>
    <mergeCell ref="I548:I549"/>
    <mergeCell ref="J548:J549"/>
    <mergeCell ref="K552:K553"/>
    <mergeCell ref="A554:A555"/>
    <mergeCell ref="B554:B555"/>
    <mergeCell ref="C554:C555"/>
    <mergeCell ref="D554:D555"/>
    <mergeCell ref="E554:E555"/>
    <mergeCell ref="F554:F555"/>
    <mergeCell ref="H554:H555"/>
    <mergeCell ref="I554:I555"/>
    <mergeCell ref="J554:J555"/>
    <mergeCell ref="K550:K551"/>
    <mergeCell ref="A552:A553"/>
    <mergeCell ref="B552:B553"/>
    <mergeCell ref="C552:C553"/>
    <mergeCell ref="D552:D553"/>
    <mergeCell ref="E552:E553"/>
    <mergeCell ref="F552:F553"/>
    <mergeCell ref="H552:H553"/>
    <mergeCell ref="I552:I553"/>
    <mergeCell ref="J552:J553"/>
    <mergeCell ref="A563:A564"/>
    <mergeCell ref="B563:B564"/>
    <mergeCell ref="C563:C564"/>
    <mergeCell ref="D563:D564"/>
    <mergeCell ref="E563:E564"/>
    <mergeCell ref="F563:F564"/>
    <mergeCell ref="A561:A562"/>
    <mergeCell ref="B561:B562"/>
    <mergeCell ref="C561:C562"/>
    <mergeCell ref="D561:D562"/>
    <mergeCell ref="E561:E562"/>
    <mergeCell ref="F561:F562"/>
    <mergeCell ref="K554:K555"/>
    <mergeCell ref="G558:I558"/>
    <mergeCell ref="A559:A560"/>
    <mergeCell ref="B559:B560"/>
    <mergeCell ref="C559:C560"/>
    <mergeCell ref="D559:D560"/>
    <mergeCell ref="E559:E560"/>
    <mergeCell ref="F559:F560"/>
    <mergeCell ref="H559:J559"/>
    <mergeCell ref="K559:K560"/>
    <mergeCell ref="H160:H161"/>
    <mergeCell ref="I160:I161"/>
    <mergeCell ref="J160:J161"/>
    <mergeCell ref="K160:K161"/>
    <mergeCell ref="H567:H568"/>
    <mergeCell ref="I567:I568"/>
    <mergeCell ref="J567:J568"/>
    <mergeCell ref="K567:K568"/>
    <mergeCell ref="A567:A568"/>
    <mergeCell ref="B567:B568"/>
    <mergeCell ref="C567:C568"/>
    <mergeCell ref="D567:D568"/>
    <mergeCell ref="E567:E568"/>
    <mergeCell ref="F567:F568"/>
    <mergeCell ref="H565:H566"/>
    <mergeCell ref="I565:I566"/>
    <mergeCell ref="J565:J566"/>
    <mergeCell ref="K565:K566"/>
    <mergeCell ref="H563:H564"/>
    <mergeCell ref="I563:I564"/>
    <mergeCell ref="J563:J564"/>
    <mergeCell ref="K563:K564"/>
    <mergeCell ref="A565:A566"/>
    <mergeCell ref="B565:B566"/>
    <mergeCell ref="C565:C566"/>
    <mergeCell ref="D565:D566"/>
    <mergeCell ref="E565:E566"/>
    <mergeCell ref="F565:F566"/>
    <mergeCell ref="H561:H562"/>
    <mergeCell ref="I561:I562"/>
    <mergeCell ref="J561:J562"/>
    <mergeCell ref="K561:K562"/>
  </mergeCells>
  <phoneticPr fontId="12" type="noConversion"/>
  <dataValidations count="8">
    <dataValidation type="list" allowBlank="1" showInputMessage="1" showErrorMessage="1" sqref="D314 D326 D343 D362 D375 D392 D411 D431 D300 D283 D266 D247 D230 D215 D202 D194 D181 D169 D157 D139 D131 D109 D97 D87 D64 D50 D43 D33 D25 D15 D3">
      <formula1>"1,2,3,4,5,6"</formula1>
    </dataValidation>
    <dataValidation type="whole" operator="lessThanOrEqual" allowBlank="1" showInputMessage="1" showErrorMessage="1" errorTitle="比大偉本喔,不簡單~" error="需不大於申請金額,比大偉笨喔~" sqref="J6:J11 J150:J151 J172:K173 J53:J60 J67:J70 J112:J117 J124:J127 J142:J143 J174:J175 J184:J185 J218:J219 J205:J206 J250:J261 J197:J198 J233:J234 J269:J278 J317:J322 J346:J357 J365:J370 J378:J387 J414:J425 J329:J338 J395:J406 J434:J435 J444:J445 J462:J463 J466:J467 J490:J499 J506:J507 J518:J519 J522:J523 J544:J545 J548:J553 J77:J84 J561:J566 J303:J310 J286:J295 J237:J242 J222:J225 J209:J210 J188:J189 J160:J165 J134:J135 J100:J105 J90:J93 J46:J47 J36:J39 J28:J29 I18:J21">
      <formula1>F7</formula1>
    </dataValidation>
    <dataValidation type="whole" operator="lessThanOrEqual" allowBlank="1" showInputMessage="1" showErrorMessage="1" errorTitle="錯誤喔!" error="需不大於社團自籌金額" sqref="G564 G161 G11 G29 G7 G54 G56 G58 G60 G37 G39 G47 G68 G70 G103 G105 G101 G9 G115 G143 G91 G93 G117 G135 G113 G151 G153 G198 G270 G185 G187 G189 G419 G206 G208 G210 G417 G219 G221 G223 G225 G242 G240 G238 G236 G234 G255 G257 G259 G261 G272 G274 G276 G278 G406 G308 G310 G304 G306 G318 G320 G322 G351 G347 G355 G379 G381 G383 G385 G387 G334 G370 G368 G366 G396 G398 G400 G402 G404 G251 G253 G287 G289 G291 G293 G295 G336 G338 G330 G332 G415 G425 G423 G421 G435 G437 G447 G463 G465 G467 G491 G493 G495 G497 G499 G507 G509 G519 G521 G523 G545 G547 G549 G551 G553 G562 G163 G165 G566">
      <formula1>G6</formula1>
    </dataValidation>
    <dataValidation type="whole" operator="lessThanOrEqual" allowBlank="1" showInputMessage="1" showErrorMessage="1" errorTitle="錯誤喔!" error="需不大於社團自籌金額" sqref="G476 G478 G482 G480 G19 G175 G173">
      <formula1>#REF!</formula1>
    </dataValidation>
    <dataValidation type="whole" operator="lessThanOrEqual" allowBlank="1" showInputMessage="1" showErrorMessage="1" errorTitle="比大偉本喔,不簡單~" error="需不大於申請金額,比大偉笨喔~" sqref="J436:J437 J475:J482 J464:J465 J508:J509 J546:J547 J520:J521">
      <formula1>#REF!</formula1>
    </dataValidation>
    <dataValidation type="whole" operator="lessThanOrEqual" allowBlank="1" showErrorMessage="1" errorTitle="比大偉本喔,不簡單~" error="需不大於申請金額,比大偉笨喔~" sqref="J454:J455 J530:J531 J534:J537">
      <formula1>G455</formula1>
      <formula2>0</formula2>
    </dataValidation>
    <dataValidation type="whole" operator="lessThanOrEqual" allowBlank="1" showErrorMessage="1" errorTitle="錯誤喔!" error="需不大於社團自籌金額" sqref="G455 G457 G531 G533 G535 G537">
      <formula1>G454</formula1>
      <formula2>0</formula2>
    </dataValidation>
    <dataValidation type="whole" operator="lessThanOrEqual" allowBlank="1" showErrorMessage="1" errorTitle="比大偉本喔,不簡單~" error="需不大於申請金額,比大偉笨喔~" sqref="J532:J533">
      <formula1>#REF!</formula1>
      <formula2>0</formula2>
    </dataValidation>
  </dataValidations>
  <pageMargins left="0.11811023622047245" right="0.11811023622047245" top="0.15748031496062992" bottom="0.15748031496062992" header="0.31496062992125984" footer="0.31496062992125984"/>
  <pageSetup paperSize="9" scale="85"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42"/>
  <sheetViews>
    <sheetView tabSelected="1" workbookViewId="0">
      <pane ySplit="1" topLeftCell="A2" activePane="bottomLeft" state="frozen"/>
      <selection pane="bottomLeft" activeCell="O37" sqref="O37"/>
    </sheetView>
  </sheetViews>
  <sheetFormatPr defaultRowHeight="16.2"/>
  <cols>
    <col min="1" max="1" width="12.88671875" style="289" customWidth="1"/>
    <col min="2" max="2" width="20.109375" customWidth="1"/>
    <col min="3" max="3" width="18.44140625" customWidth="1"/>
    <col min="4" max="4" width="10.21875" style="289" customWidth="1"/>
    <col min="5" max="5" width="11.6640625" customWidth="1"/>
    <col min="6" max="6" width="9.77734375" customWidth="1"/>
    <col min="7" max="7" width="10.109375" customWidth="1"/>
    <col min="8" max="8" width="10" customWidth="1"/>
    <col min="10" max="10" width="10.6640625" customWidth="1"/>
    <col min="11" max="11" width="5.109375" style="289" customWidth="1"/>
    <col min="13" max="13" width="6.21875" customWidth="1"/>
  </cols>
  <sheetData>
    <row r="1" spans="1:13" ht="22.2">
      <c r="A1" s="363" t="s">
        <v>440</v>
      </c>
      <c r="B1" s="364"/>
      <c r="C1" s="364"/>
      <c r="D1" s="287" t="str">
        <f>IF(A3=0,"",VLOOKUP(A3,[30]參照函數!E$1:F$65536,2,FALSE))</f>
        <v>音樂性</v>
      </c>
      <c r="E1" s="48"/>
      <c r="F1" s="47" t="s">
        <v>1</v>
      </c>
      <c r="G1" s="48"/>
      <c r="H1" s="48"/>
      <c r="I1" s="48"/>
      <c r="J1" s="48"/>
      <c r="K1" s="288"/>
      <c r="L1" s="91"/>
      <c r="M1" s="91"/>
    </row>
    <row r="2" spans="1:13">
      <c r="A2" s="107"/>
      <c r="B2" s="8" t="s">
        <v>288</v>
      </c>
      <c r="C2" s="8"/>
      <c r="D2" s="107"/>
      <c r="E2" s="7"/>
      <c r="F2" s="7"/>
      <c r="G2" s="7"/>
      <c r="H2" s="7"/>
      <c r="I2" s="7"/>
      <c r="J2" s="7"/>
      <c r="L2" s="68"/>
      <c r="M2" s="68"/>
    </row>
    <row r="3" spans="1:13" ht="16.8" thickBot="1">
      <c r="A3" s="109" t="s">
        <v>441</v>
      </c>
      <c r="B3" s="32" t="str">
        <f>IF(A3=0,"",VLOOKUP(A3,[30]參照函數!A$1:B$65536,2,FALSE))</f>
        <v>國樂社</v>
      </c>
      <c r="C3" s="7" t="s">
        <v>341</v>
      </c>
      <c r="D3" s="142">
        <v>1</v>
      </c>
      <c r="E3" s="10" t="s">
        <v>342</v>
      </c>
      <c r="F3" s="395"/>
      <c r="G3" s="395"/>
      <c r="H3" s="395"/>
      <c r="I3" s="395" t="s">
        <v>343</v>
      </c>
      <c r="J3" s="395"/>
      <c r="K3" s="395"/>
      <c r="L3" s="71">
        <f>L8</f>
        <v>6000</v>
      </c>
      <c r="M3" s="21" t="s">
        <v>344</v>
      </c>
    </row>
    <row r="4" spans="1:13" ht="16.8" thickTop="1">
      <c r="A4" s="347" t="s">
        <v>9</v>
      </c>
      <c r="B4" s="349" t="s">
        <v>265</v>
      </c>
      <c r="C4" s="349" t="s">
        <v>266</v>
      </c>
      <c r="D4" s="349" t="s">
        <v>345</v>
      </c>
      <c r="E4" s="349" t="s">
        <v>346</v>
      </c>
      <c r="F4" s="349" t="s">
        <v>268</v>
      </c>
      <c r="G4" s="349" t="s">
        <v>347</v>
      </c>
      <c r="H4" s="349" t="s">
        <v>348</v>
      </c>
      <c r="I4" s="349" t="s">
        <v>349</v>
      </c>
      <c r="J4" s="69" t="s">
        <v>15</v>
      </c>
      <c r="K4" s="351" t="s">
        <v>2037</v>
      </c>
      <c r="L4" s="719"/>
      <c r="M4" s="717" t="s">
        <v>350</v>
      </c>
    </row>
    <row r="5" spans="1:13" ht="33" thickBot="1">
      <c r="A5" s="459"/>
      <c r="B5" s="338"/>
      <c r="C5" s="338"/>
      <c r="D5" s="322"/>
      <c r="E5" s="338"/>
      <c r="F5" s="338"/>
      <c r="G5" s="435"/>
      <c r="H5" s="435"/>
      <c r="I5" s="435"/>
      <c r="J5" s="36" t="s">
        <v>18</v>
      </c>
      <c r="K5" s="293" t="s">
        <v>273</v>
      </c>
      <c r="L5" s="70" t="s">
        <v>21</v>
      </c>
      <c r="M5" s="718"/>
    </row>
    <row r="6" spans="1:13">
      <c r="A6" s="458" t="s">
        <v>442</v>
      </c>
      <c r="B6" s="321" t="s">
        <v>443</v>
      </c>
      <c r="C6" s="321" t="s">
        <v>445</v>
      </c>
      <c r="D6" s="321">
        <v>60</v>
      </c>
      <c r="E6" s="400" t="s">
        <v>450</v>
      </c>
      <c r="F6" s="321" t="s">
        <v>447</v>
      </c>
      <c r="G6" s="415">
        <v>0</v>
      </c>
      <c r="H6" s="415">
        <v>12000</v>
      </c>
      <c r="I6" s="415">
        <v>2750</v>
      </c>
      <c r="J6" s="133">
        <v>27350</v>
      </c>
      <c r="K6" s="458" t="s">
        <v>449</v>
      </c>
      <c r="L6" s="703">
        <v>6000</v>
      </c>
      <c r="M6" s="705"/>
    </row>
    <row r="7" spans="1:13" ht="16.8" thickBot="1">
      <c r="A7" s="459"/>
      <c r="B7" s="338"/>
      <c r="C7" s="338"/>
      <c r="D7" s="338"/>
      <c r="E7" s="401"/>
      <c r="F7" s="338"/>
      <c r="G7" s="393"/>
      <c r="H7" s="393"/>
      <c r="I7" s="393"/>
      <c r="J7" s="139">
        <v>12000</v>
      </c>
      <c r="K7" s="459"/>
      <c r="L7" s="704"/>
      <c r="M7" s="706"/>
    </row>
    <row r="8" spans="1:13" ht="16.8" thickBot="1">
      <c r="A8" s="707" t="s">
        <v>274</v>
      </c>
      <c r="B8" s="446"/>
      <c r="C8" s="446"/>
      <c r="D8" s="330">
        <f>SUM(D6:D7)</f>
        <v>60</v>
      </c>
      <c r="E8" s="446"/>
      <c r="F8" s="446"/>
      <c r="G8" s="398">
        <f>SUM(G6:G7)</f>
        <v>0</v>
      </c>
      <c r="H8" s="398">
        <f>SUM(H6:H7)</f>
        <v>12000</v>
      </c>
      <c r="I8" s="398">
        <f>SUM(I6:I7)</f>
        <v>2750</v>
      </c>
      <c r="J8" s="73">
        <f>J6</f>
        <v>27350</v>
      </c>
      <c r="K8" s="709"/>
      <c r="L8" s="703">
        <f>SUM(L6:L7)</f>
        <v>6000</v>
      </c>
      <c r="M8" s="713"/>
    </row>
    <row r="9" spans="1:13" ht="16.8" thickBot="1">
      <c r="A9" s="708"/>
      <c r="B9" s="447"/>
      <c r="C9" s="447"/>
      <c r="D9" s="331"/>
      <c r="E9" s="447"/>
      <c r="F9" s="447"/>
      <c r="G9" s="399"/>
      <c r="H9" s="399"/>
      <c r="I9" s="399"/>
      <c r="J9" s="88">
        <f>J7</f>
        <v>12000</v>
      </c>
      <c r="K9" s="715"/>
      <c r="L9" s="704"/>
      <c r="M9" s="716"/>
    </row>
    <row r="10" spans="1:13" ht="16.8" thickTop="1"/>
    <row r="11" spans="1:13">
      <c r="A11" s="107"/>
      <c r="B11" s="8" t="s">
        <v>351</v>
      </c>
      <c r="C11" s="8"/>
      <c r="D11" s="107"/>
      <c r="E11" s="7"/>
      <c r="F11" s="7"/>
      <c r="G11" s="7"/>
      <c r="H11" s="7"/>
      <c r="I11" s="7"/>
      <c r="J11" s="7"/>
      <c r="L11" s="68"/>
      <c r="M11" s="68"/>
    </row>
    <row r="12" spans="1:13" ht="16.8" thickBot="1">
      <c r="A12" s="109" t="s">
        <v>277</v>
      </c>
      <c r="B12" s="32" t="str">
        <f>IF(A12=0,"",VLOOKUP(A12,[31]參照函數!A$1:B$65536,2,FALSE))</f>
        <v>管弦樂社</v>
      </c>
      <c r="C12" s="7" t="s">
        <v>352</v>
      </c>
      <c r="D12" s="142">
        <v>1</v>
      </c>
      <c r="E12" s="10" t="s">
        <v>353</v>
      </c>
      <c r="F12" s="395"/>
      <c r="G12" s="395"/>
      <c r="H12" s="395"/>
      <c r="I12" s="395" t="s">
        <v>354</v>
      </c>
      <c r="J12" s="395"/>
      <c r="K12" s="395"/>
      <c r="L12" s="71">
        <f>L17</f>
        <v>5000</v>
      </c>
      <c r="M12" s="21" t="s">
        <v>355</v>
      </c>
    </row>
    <row r="13" spans="1:13" ht="16.8" customHeight="1" thickTop="1">
      <c r="A13" s="347" t="s">
        <v>9</v>
      </c>
      <c r="B13" s="349" t="s">
        <v>265</v>
      </c>
      <c r="C13" s="349" t="s">
        <v>266</v>
      </c>
      <c r="D13" s="349" t="s">
        <v>345</v>
      </c>
      <c r="E13" s="349" t="s">
        <v>356</v>
      </c>
      <c r="F13" s="349" t="s">
        <v>268</v>
      </c>
      <c r="G13" s="349" t="s">
        <v>357</v>
      </c>
      <c r="H13" s="349" t="s">
        <v>358</v>
      </c>
      <c r="I13" s="349" t="s">
        <v>359</v>
      </c>
      <c r="J13" s="69" t="s">
        <v>15</v>
      </c>
      <c r="K13" s="351" t="s">
        <v>2037</v>
      </c>
      <c r="L13" s="719"/>
      <c r="M13" s="717" t="s">
        <v>360</v>
      </c>
    </row>
    <row r="14" spans="1:13" ht="33" thickBot="1">
      <c r="A14" s="459"/>
      <c r="B14" s="338"/>
      <c r="C14" s="338"/>
      <c r="D14" s="322"/>
      <c r="E14" s="338"/>
      <c r="F14" s="338"/>
      <c r="G14" s="435"/>
      <c r="H14" s="435"/>
      <c r="I14" s="435"/>
      <c r="J14" s="36" t="s">
        <v>18</v>
      </c>
      <c r="K14" s="293" t="s">
        <v>273</v>
      </c>
      <c r="L14" s="70" t="s">
        <v>21</v>
      </c>
      <c r="M14" s="718"/>
    </row>
    <row r="15" spans="1:13">
      <c r="A15" s="458" t="s">
        <v>451</v>
      </c>
      <c r="B15" s="321" t="s">
        <v>452</v>
      </c>
      <c r="C15" s="321" t="s">
        <v>444</v>
      </c>
      <c r="D15" s="321">
        <v>48</v>
      </c>
      <c r="E15" s="339" t="s">
        <v>453</v>
      </c>
      <c r="F15" s="321" t="s">
        <v>446</v>
      </c>
      <c r="G15" s="415">
        <v>0</v>
      </c>
      <c r="H15" s="415">
        <v>6780</v>
      </c>
      <c r="I15" s="415">
        <v>2400</v>
      </c>
      <c r="J15" s="133">
        <v>7700</v>
      </c>
      <c r="K15" s="458" t="s">
        <v>454</v>
      </c>
      <c r="L15" s="703">
        <v>5000</v>
      </c>
      <c r="M15" s="705"/>
    </row>
    <row r="16" spans="1:13" ht="16.8" thickBot="1">
      <c r="A16" s="459"/>
      <c r="B16" s="338"/>
      <c r="C16" s="338"/>
      <c r="D16" s="338"/>
      <c r="E16" s="340"/>
      <c r="F16" s="338"/>
      <c r="G16" s="393"/>
      <c r="H16" s="393"/>
      <c r="I16" s="393"/>
      <c r="J16" s="139">
        <v>7000</v>
      </c>
      <c r="K16" s="459"/>
      <c r="L16" s="704"/>
      <c r="M16" s="706"/>
    </row>
    <row r="17" spans="1:13" ht="16.8" thickBot="1">
      <c r="A17" s="707" t="s">
        <v>274</v>
      </c>
      <c r="B17" s="446"/>
      <c r="C17" s="446"/>
      <c r="D17" s="330">
        <f>SUM(D15:D16)</f>
        <v>48</v>
      </c>
      <c r="E17" s="446"/>
      <c r="F17" s="446"/>
      <c r="G17" s="398">
        <f>SUM(G15:G16)</f>
        <v>0</v>
      </c>
      <c r="H17" s="398">
        <f>SUM(H15:H16)</f>
        <v>6780</v>
      </c>
      <c r="I17" s="398">
        <f>SUM(I15:I16)</f>
        <v>2400</v>
      </c>
      <c r="J17" s="90">
        <f>J15</f>
        <v>7700</v>
      </c>
      <c r="K17" s="709"/>
      <c r="L17" s="711">
        <f>SUM(L15:L16)</f>
        <v>5000</v>
      </c>
      <c r="M17" s="713"/>
    </row>
    <row r="18" spans="1:13" ht="16.8" thickBot="1">
      <c r="A18" s="708"/>
      <c r="B18" s="447"/>
      <c r="C18" s="447"/>
      <c r="D18" s="331"/>
      <c r="E18" s="447"/>
      <c r="F18" s="447"/>
      <c r="G18" s="399"/>
      <c r="H18" s="399"/>
      <c r="I18" s="399"/>
      <c r="J18" s="89">
        <f>J16</f>
        <v>7000</v>
      </c>
      <c r="K18" s="715"/>
      <c r="L18" s="447"/>
      <c r="M18" s="716"/>
    </row>
    <row r="19" spans="1:13" s="106" customFormat="1" ht="16.8" thickTop="1">
      <c r="A19" s="289"/>
      <c r="D19" s="289"/>
      <c r="K19" s="289"/>
    </row>
    <row r="20" spans="1:13" s="106" customFormat="1">
      <c r="A20" s="107"/>
      <c r="B20" s="108" t="s">
        <v>228</v>
      </c>
      <c r="C20" s="108"/>
      <c r="D20" s="107"/>
      <c r="E20" s="107"/>
      <c r="F20" s="107"/>
      <c r="G20" s="107"/>
      <c r="H20" s="107"/>
      <c r="I20" s="107"/>
      <c r="J20" s="107"/>
      <c r="K20" s="289"/>
      <c r="L20" s="130"/>
      <c r="M20" s="130"/>
    </row>
    <row r="21" spans="1:13" s="106" customFormat="1" ht="16.8" thickBot="1">
      <c r="A21" s="109" t="s">
        <v>459</v>
      </c>
      <c r="B21" s="119" t="str">
        <f>IF(A21=0,"",VLOOKUP(A21,[31]參照函數!A$1:B$65536,2,FALSE))</f>
        <v>口琴社</v>
      </c>
      <c r="C21" s="107" t="s">
        <v>229</v>
      </c>
      <c r="D21" s="142">
        <v>1</v>
      </c>
      <c r="E21" s="110" t="s">
        <v>230</v>
      </c>
      <c r="F21" s="395"/>
      <c r="G21" s="395"/>
      <c r="H21" s="395"/>
      <c r="I21" s="395" t="s">
        <v>231</v>
      </c>
      <c r="J21" s="395"/>
      <c r="K21" s="395"/>
      <c r="L21" s="134">
        <f>L26</f>
        <v>2000</v>
      </c>
      <c r="M21" s="116" t="s">
        <v>264</v>
      </c>
    </row>
    <row r="22" spans="1:13" s="106" customFormat="1" ht="16.8" customHeight="1" thickTop="1">
      <c r="A22" s="347" t="s">
        <v>9</v>
      </c>
      <c r="B22" s="349" t="s">
        <v>265</v>
      </c>
      <c r="C22" s="349" t="s">
        <v>266</v>
      </c>
      <c r="D22" s="349" t="s">
        <v>267</v>
      </c>
      <c r="E22" s="349" t="s">
        <v>232</v>
      </c>
      <c r="F22" s="349" t="s">
        <v>268</v>
      </c>
      <c r="G22" s="349" t="s">
        <v>269</v>
      </c>
      <c r="H22" s="349" t="s">
        <v>270</v>
      </c>
      <c r="I22" s="349" t="s">
        <v>271</v>
      </c>
      <c r="J22" s="131" t="s">
        <v>15</v>
      </c>
      <c r="K22" s="351" t="s">
        <v>2037</v>
      </c>
      <c r="L22" s="719"/>
      <c r="M22" s="717" t="s">
        <v>272</v>
      </c>
    </row>
    <row r="23" spans="1:13" s="106" customFormat="1" ht="33" thickBot="1">
      <c r="A23" s="459"/>
      <c r="B23" s="338"/>
      <c r="C23" s="338"/>
      <c r="D23" s="322"/>
      <c r="E23" s="338"/>
      <c r="F23" s="338"/>
      <c r="G23" s="435"/>
      <c r="H23" s="435"/>
      <c r="I23" s="435"/>
      <c r="J23" s="121" t="s">
        <v>18</v>
      </c>
      <c r="K23" s="293" t="s">
        <v>273</v>
      </c>
      <c r="L23" s="132" t="s">
        <v>21</v>
      </c>
      <c r="M23" s="718"/>
    </row>
    <row r="24" spans="1:13" s="106" customFormat="1">
      <c r="A24" s="458" t="s">
        <v>2012</v>
      </c>
      <c r="B24" s="321" t="s">
        <v>455</v>
      </c>
      <c r="C24" s="321" t="s">
        <v>445</v>
      </c>
      <c r="D24" s="321" t="s">
        <v>456</v>
      </c>
      <c r="E24" s="339" t="s">
        <v>457</v>
      </c>
      <c r="F24" s="321" t="s">
        <v>458</v>
      </c>
      <c r="G24" s="415">
        <v>0</v>
      </c>
      <c r="H24" s="415">
        <v>2800</v>
      </c>
      <c r="I24" s="415">
        <v>210</v>
      </c>
      <c r="J24" s="133">
        <v>2000</v>
      </c>
      <c r="K24" s="458" t="s">
        <v>448</v>
      </c>
      <c r="L24" s="720">
        <v>2000</v>
      </c>
      <c r="M24" s="705"/>
    </row>
    <row r="25" spans="1:13" s="106" customFormat="1" ht="16.8" thickBot="1">
      <c r="A25" s="459"/>
      <c r="B25" s="338"/>
      <c r="C25" s="338"/>
      <c r="D25" s="338"/>
      <c r="E25" s="340"/>
      <c r="F25" s="338"/>
      <c r="G25" s="393"/>
      <c r="H25" s="393"/>
      <c r="I25" s="393"/>
      <c r="J25" s="139">
        <v>2000</v>
      </c>
      <c r="K25" s="459"/>
      <c r="L25" s="721"/>
      <c r="M25" s="706"/>
    </row>
    <row r="26" spans="1:13" s="106" customFormat="1" ht="16.8" thickBot="1">
      <c r="A26" s="707" t="s">
        <v>274</v>
      </c>
      <c r="B26" s="446"/>
      <c r="C26" s="446"/>
      <c r="D26" s="330">
        <f>SUM(D24:D25)</f>
        <v>0</v>
      </c>
      <c r="E26" s="446"/>
      <c r="F26" s="446"/>
      <c r="G26" s="398">
        <f>SUM(G24:G25)</f>
        <v>0</v>
      </c>
      <c r="H26" s="398">
        <f>SUM(H24:H25)</f>
        <v>2800</v>
      </c>
      <c r="I26" s="398">
        <f>SUM(I24:I25)</f>
        <v>210</v>
      </c>
      <c r="J26" s="141">
        <f>J24</f>
        <v>2000</v>
      </c>
      <c r="K26" s="709"/>
      <c r="L26" s="711">
        <f>SUM(L24:L25)</f>
        <v>2000</v>
      </c>
      <c r="M26" s="713"/>
    </row>
    <row r="27" spans="1:13" s="106" customFormat="1" ht="16.8" thickBot="1">
      <c r="A27" s="708"/>
      <c r="B27" s="447"/>
      <c r="C27" s="447"/>
      <c r="D27" s="331"/>
      <c r="E27" s="447"/>
      <c r="F27" s="447"/>
      <c r="G27" s="399"/>
      <c r="H27" s="399"/>
      <c r="I27" s="399"/>
      <c r="J27" s="140">
        <f>J25</f>
        <v>2000</v>
      </c>
      <c r="K27" s="715"/>
      <c r="L27" s="447"/>
      <c r="M27" s="716"/>
    </row>
    <row r="28" spans="1:13" ht="18.600000000000001" customHeight="1" thickTop="1"/>
    <row r="29" spans="1:13" ht="22.2">
      <c r="A29" s="363" t="s">
        <v>460</v>
      </c>
      <c r="B29" s="364"/>
      <c r="C29" s="364"/>
      <c r="D29" s="287" t="str">
        <f>IF(A31=0,"",VLOOKUP(A31,[4]參照函數!E$1:F$65536,2,FALSE))</f>
        <v>學術性</v>
      </c>
      <c r="E29" s="48"/>
      <c r="F29" s="47" t="s">
        <v>1</v>
      </c>
      <c r="G29" s="48"/>
      <c r="H29" s="48"/>
      <c r="I29" s="48"/>
      <c r="J29" s="48"/>
      <c r="K29" s="288"/>
      <c r="L29" s="91"/>
      <c r="M29" s="91"/>
    </row>
    <row r="30" spans="1:13">
      <c r="A30" s="107"/>
      <c r="B30" s="8" t="s">
        <v>252</v>
      </c>
      <c r="C30" s="8"/>
      <c r="D30" s="107"/>
      <c r="E30" s="7"/>
      <c r="F30" s="7"/>
      <c r="G30" s="7"/>
      <c r="H30" s="7"/>
      <c r="I30" s="7"/>
      <c r="J30" s="7"/>
      <c r="L30" s="68"/>
      <c r="M30" s="68"/>
    </row>
    <row r="31" spans="1:13" ht="16.8" thickBot="1">
      <c r="A31" s="109" t="s">
        <v>469</v>
      </c>
      <c r="B31" s="32" t="str">
        <f>IF(A31=0,"",VLOOKUP(A31,[4]參照函數!A$1:B$65536,2,FALSE))</f>
        <v>模擬聯合國社</v>
      </c>
      <c r="C31" s="7" t="s">
        <v>254</v>
      </c>
      <c r="D31" s="142">
        <v>3</v>
      </c>
      <c r="E31" s="10" t="s">
        <v>255</v>
      </c>
      <c r="F31" s="395"/>
      <c r="G31" s="395"/>
      <c r="H31" s="395"/>
      <c r="I31" s="395" t="s">
        <v>256</v>
      </c>
      <c r="J31" s="395"/>
      <c r="K31" s="395"/>
      <c r="L31" s="71">
        <f>L40</f>
        <v>16000</v>
      </c>
      <c r="M31" s="21" t="s">
        <v>344</v>
      </c>
    </row>
    <row r="32" spans="1:13" ht="16.8" customHeight="1" thickTop="1">
      <c r="A32" s="347" t="s">
        <v>9</v>
      </c>
      <c r="B32" s="349" t="s">
        <v>265</v>
      </c>
      <c r="C32" s="349" t="s">
        <v>266</v>
      </c>
      <c r="D32" s="349" t="s">
        <v>365</v>
      </c>
      <c r="E32" s="349" t="s">
        <v>257</v>
      </c>
      <c r="F32" s="349" t="s">
        <v>268</v>
      </c>
      <c r="G32" s="349" t="s">
        <v>366</v>
      </c>
      <c r="H32" s="349" t="s">
        <v>367</v>
      </c>
      <c r="I32" s="349" t="s">
        <v>368</v>
      </c>
      <c r="J32" s="69" t="s">
        <v>15</v>
      </c>
      <c r="K32" s="351" t="s">
        <v>2037</v>
      </c>
      <c r="L32" s="719"/>
      <c r="M32" s="717" t="s">
        <v>272</v>
      </c>
    </row>
    <row r="33" spans="1:13" ht="33" thickBot="1">
      <c r="A33" s="459"/>
      <c r="B33" s="338"/>
      <c r="C33" s="338"/>
      <c r="D33" s="322"/>
      <c r="E33" s="338"/>
      <c r="F33" s="338"/>
      <c r="G33" s="435"/>
      <c r="H33" s="435"/>
      <c r="I33" s="435"/>
      <c r="J33" s="36" t="s">
        <v>18</v>
      </c>
      <c r="K33" s="293" t="s">
        <v>273</v>
      </c>
      <c r="L33" s="70" t="s">
        <v>21</v>
      </c>
      <c r="M33" s="718"/>
    </row>
    <row r="34" spans="1:13" ht="16.5" customHeight="1">
      <c r="A34" s="458" t="s">
        <v>461</v>
      </c>
      <c r="B34" s="321" t="s">
        <v>462</v>
      </c>
      <c r="C34" s="321" t="s">
        <v>463</v>
      </c>
      <c r="D34" s="321">
        <v>10</v>
      </c>
      <c r="E34" s="339" t="s">
        <v>2013</v>
      </c>
      <c r="F34" s="321" t="s">
        <v>463</v>
      </c>
      <c r="G34" s="415">
        <v>34990</v>
      </c>
      <c r="H34" s="415">
        <v>6800</v>
      </c>
      <c r="I34" s="415">
        <v>500</v>
      </c>
      <c r="J34" s="86">
        <v>27290</v>
      </c>
      <c r="K34" s="458" t="s">
        <v>464</v>
      </c>
      <c r="L34" s="703">
        <v>5000</v>
      </c>
      <c r="M34" s="705"/>
    </row>
    <row r="35" spans="1:13" ht="16.8" thickBot="1">
      <c r="A35" s="459"/>
      <c r="B35" s="338"/>
      <c r="C35" s="338"/>
      <c r="D35" s="338"/>
      <c r="E35" s="340"/>
      <c r="F35" s="338"/>
      <c r="G35" s="393"/>
      <c r="H35" s="393"/>
      <c r="I35" s="393"/>
      <c r="J35" s="72">
        <v>15000</v>
      </c>
      <c r="K35" s="459"/>
      <c r="L35" s="704"/>
      <c r="M35" s="706"/>
    </row>
    <row r="36" spans="1:13" s="106" customFormat="1" ht="16.5" customHeight="1">
      <c r="A36" s="458" t="s">
        <v>470</v>
      </c>
      <c r="B36" s="321" t="s">
        <v>471</v>
      </c>
      <c r="C36" s="321" t="s">
        <v>472</v>
      </c>
      <c r="D36" s="321">
        <v>11</v>
      </c>
      <c r="E36" s="339" t="s">
        <v>2014</v>
      </c>
      <c r="F36" s="321" t="s">
        <v>472</v>
      </c>
      <c r="G36" s="415">
        <v>31944</v>
      </c>
      <c r="H36" s="415">
        <v>123200</v>
      </c>
      <c r="I36" s="415">
        <v>5500</v>
      </c>
      <c r="J36" s="86">
        <v>284664</v>
      </c>
      <c r="K36" s="458" t="s">
        <v>468</v>
      </c>
      <c r="L36" s="703">
        <v>6000</v>
      </c>
      <c r="M36" s="705"/>
    </row>
    <row r="37" spans="1:13" s="106" customFormat="1" ht="16.8" thickBot="1">
      <c r="A37" s="459"/>
      <c r="B37" s="338"/>
      <c r="C37" s="338"/>
      <c r="D37" s="338"/>
      <c r="E37" s="340"/>
      <c r="F37" s="338"/>
      <c r="G37" s="393"/>
      <c r="H37" s="393"/>
      <c r="I37" s="393"/>
      <c r="J37" s="87">
        <v>17000</v>
      </c>
      <c r="K37" s="459"/>
      <c r="L37" s="704"/>
      <c r="M37" s="706"/>
    </row>
    <row r="38" spans="1:13" ht="16.5" customHeight="1">
      <c r="A38" s="458" t="s">
        <v>465</v>
      </c>
      <c r="B38" s="321" t="s">
        <v>466</v>
      </c>
      <c r="C38" s="321" t="s">
        <v>467</v>
      </c>
      <c r="D38" s="321">
        <v>20</v>
      </c>
      <c r="E38" s="339" t="s">
        <v>2015</v>
      </c>
      <c r="F38" s="321" t="s">
        <v>467</v>
      </c>
      <c r="G38" s="415">
        <v>56000</v>
      </c>
      <c r="H38" s="415">
        <v>4000</v>
      </c>
      <c r="I38" s="415">
        <v>1000</v>
      </c>
      <c r="J38" s="86">
        <v>45000</v>
      </c>
      <c r="K38" s="458" t="s">
        <v>468</v>
      </c>
      <c r="L38" s="703">
        <v>5000</v>
      </c>
      <c r="M38" s="705"/>
    </row>
    <row r="39" spans="1:13" ht="16.8" thickBot="1">
      <c r="A39" s="459"/>
      <c r="B39" s="338"/>
      <c r="C39" s="338"/>
      <c r="D39" s="338"/>
      <c r="E39" s="340"/>
      <c r="F39" s="338"/>
      <c r="G39" s="393"/>
      <c r="H39" s="393"/>
      <c r="I39" s="393"/>
      <c r="J39" s="87">
        <v>16000</v>
      </c>
      <c r="K39" s="459"/>
      <c r="L39" s="704"/>
      <c r="M39" s="706"/>
    </row>
    <row r="40" spans="1:13" ht="16.5" customHeight="1" thickBot="1">
      <c r="A40" s="707" t="s">
        <v>274</v>
      </c>
      <c r="B40" s="446"/>
      <c r="C40" s="446"/>
      <c r="D40" s="330">
        <f>SUM(D34:D39)</f>
        <v>41</v>
      </c>
      <c r="E40" s="446"/>
      <c r="F40" s="446"/>
      <c r="G40" s="398">
        <f>SUM(G34:G39)</f>
        <v>122934</v>
      </c>
      <c r="H40" s="398">
        <f>SUM(H34:H39)</f>
        <v>134000</v>
      </c>
      <c r="I40" s="398">
        <f>SUM(I34:I39)</f>
        <v>7000</v>
      </c>
      <c r="J40" s="141">
        <f>J34+J38+J36</f>
        <v>356954</v>
      </c>
      <c r="K40" s="709"/>
      <c r="L40" s="711">
        <f>SUM(L34:L39)</f>
        <v>16000</v>
      </c>
      <c r="M40" s="713"/>
    </row>
    <row r="41" spans="1:13" ht="16.8" thickBot="1">
      <c r="A41" s="708"/>
      <c r="B41" s="447"/>
      <c r="C41" s="447"/>
      <c r="D41" s="331"/>
      <c r="E41" s="447"/>
      <c r="F41" s="447"/>
      <c r="G41" s="399"/>
      <c r="H41" s="399"/>
      <c r="I41" s="399"/>
      <c r="J41" s="140">
        <f>J35+J39+J37</f>
        <v>48000</v>
      </c>
      <c r="K41" s="710"/>
      <c r="L41" s="712"/>
      <c r="M41" s="714"/>
    </row>
    <row r="42" spans="1:13" ht="16.8" thickTop="1">
      <c r="A42" s="290"/>
      <c r="B42" s="16"/>
      <c r="C42" s="16"/>
      <c r="D42" s="290"/>
      <c r="E42" s="16"/>
      <c r="F42" s="16"/>
      <c r="G42" s="16"/>
      <c r="H42" s="16"/>
      <c r="I42" s="16"/>
      <c r="J42" s="16"/>
      <c r="K42" s="290"/>
      <c r="L42" s="16"/>
      <c r="M42" s="16"/>
    </row>
  </sheetData>
  <mergeCells count="174">
    <mergeCell ref="A6:A7"/>
    <mergeCell ref="B6:B7"/>
    <mergeCell ref="C6:C7"/>
    <mergeCell ref="D6:D7"/>
    <mergeCell ref="E6:E7"/>
    <mergeCell ref="F6:F7"/>
    <mergeCell ref="A1:C1"/>
    <mergeCell ref="F3:H3"/>
    <mergeCell ref="I3:K3"/>
    <mergeCell ref="A4:A5"/>
    <mergeCell ref="B4:B5"/>
    <mergeCell ref="C4:C5"/>
    <mergeCell ref="D4:D5"/>
    <mergeCell ref="E4:E5"/>
    <mergeCell ref="F4:F5"/>
    <mergeCell ref="G4:G5"/>
    <mergeCell ref="K6:K7"/>
    <mergeCell ref="G6:G7"/>
    <mergeCell ref="H6:H7"/>
    <mergeCell ref="I6:I7"/>
    <mergeCell ref="L6:L7"/>
    <mergeCell ref="M6:M7"/>
    <mergeCell ref="H4:H5"/>
    <mergeCell ref="I4:I5"/>
    <mergeCell ref="K4:L4"/>
    <mergeCell ref="M4:M5"/>
    <mergeCell ref="G8:G9"/>
    <mergeCell ref="H8:H9"/>
    <mergeCell ref="I8:I9"/>
    <mergeCell ref="K8:K9"/>
    <mergeCell ref="L8:L9"/>
    <mergeCell ref="M8:M9"/>
    <mergeCell ref="A8:A9"/>
    <mergeCell ref="B8:B9"/>
    <mergeCell ref="C8:C9"/>
    <mergeCell ref="D8:D9"/>
    <mergeCell ref="E8:E9"/>
    <mergeCell ref="F8:F9"/>
    <mergeCell ref="F12:H12"/>
    <mergeCell ref="I12:K12"/>
    <mergeCell ref="A13:A14"/>
    <mergeCell ref="B13:B14"/>
    <mergeCell ref="C13:C14"/>
    <mergeCell ref="D13:D14"/>
    <mergeCell ref="E13:E14"/>
    <mergeCell ref="F13:F14"/>
    <mergeCell ref="G13:G14"/>
    <mergeCell ref="H13:H14"/>
    <mergeCell ref="K15:K16"/>
    <mergeCell ref="H15:H16"/>
    <mergeCell ref="I15:I16"/>
    <mergeCell ref="L15:L16"/>
    <mergeCell ref="M15:M16"/>
    <mergeCell ref="I13:I14"/>
    <mergeCell ref="K13:L13"/>
    <mergeCell ref="M13:M14"/>
    <mergeCell ref="A15:A16"/>
    <mergeCell ref="B15:B16"/>
    <mergeCell ref="C15:C16"/>
    <mergeCell ref="D15:D16"/>
    <mergeCell ref="E15:E16"/>
    <mergeCell ref="F15:F16"/>
    <mergeCell ref="G15:G16"/>
    <mergeCell ref="H17:H18"/>
    <mergeCell ref="I17:I18"/>
    <mergeCell ref="K17:K18"/>
    <mergeCell ref="L17:L18"/>
    <mergeCell ref="M17:M18"/>
    <mergeCell ref="A29:C29"/>
    <mergeCell ref="A17:A18"/>
    <mergeCell ref="B17:B18"/>
    <mergeCell ref="C17:C18"/>
    <mergeCell ref="D17:D18"/>
    <mergeCell ref="E17:E18"/>
    <mergeCell ref="F17:F18"/>
    <mergeCell ref="G17:G18"/>
    <mergeCell ref="F21:H21"/>
    <mergeCell ref="I21:K21"/>
    <mergeCell ref="A22:A23"/>
    <mergeCell ref="B22:B23"/>
    <mergeCell ref="C22:C23"/>
    <mergeCell ref="D22:D23"/>
    <mergeCell ref="E22:E23"/>
    <mergeCell ref="F22:F23"/>
    <mergeCell ref="G22:G23"/>
    <mergeCell ref="H22:H23"/>
    <mergeCell ref="I22:I23"/>
    <mergeCell ref="F31:H31"/>
    <mergeCell ref="I31:K31"/>
    <mergeCell ref="A32:A33"/>
    <mergeCell ref="B32:B33"/>
    <mergeCell ref="C32:C33"/>
    <mergeCell ref="D32:D33"/>
    <mergeCell ref="E32:E33"/>
    <mergeCell ref="F32:F33"/>
    <mergeCell ref="G32:G33"/>
    <mergeCell ref="H32:H33"/>
    <mergeCell ref="I32:I33"/>
    <mergeCell ref="K32:L32"/>
    <mergeCell ref="D34:D35"/>
    <mergeCell ref="E34:E35"/>
    <mergeCell ref="F34:F35"/>
    <mergeCell ref="G34:G35"/>
    <mergeCell ref="H34:H35"/>
    <mergeCell ref="I34:I35"/>
    <mergeCell ref="K34:K35"/>
    <mergeCell ref="L34:L35"/>
    <mergeCell ref="F36:F37"/>
    <mergeCell ref="G36:G37"/>
    <mergeCell ref="H36:H37"/>
    <mergeCell ref="I36:I37"/>
    <mergeCell ref="K36:K37"/>
    <mergeCell ref="K22:L22"/>
    <mergeCell ref="M22:M23"/>
    <mergeCell ref="A24:A25"/>
    <mergeCell ref="B24:B25"/>
    <mergeCell ref="C24:C25"/>
    <mergeCell ref="D24:D25"/>
    <mergeCell ref="E24:E25"/>
    <mergeCell ref="F24:F25"/>
    <mergeCell ref="G24:G25"/>
    <mergeCell ref="H24:H25"/>
    <mergeCell ref="I24:I25"/>
    <mergeCell ref="K24:K25"/>
    <mergeCell ref="L24:L25"/>
    <mergeCell ref="M24:M25"/>
    <mergeCell ref="G38:G39"/>
    <mergeCell ref="K26:K27"/>
    <mergeCell ref="L26:L27"/>
    <mergeCell ref="M26:M27"/>
    <mergeCell ref="A26:A27"/>
    <mergeCell ref="B26:B27"/>
    <mergeCell ref="C26:C27"/>
    <mergeCell ref="D26:D27"/>
    <mergeCell ref="E26:E27"/>
    <mergeCell ref="F26:F27"/>
    <mergeCell ref="G26:G27"/>
    <mergeCell ref="H26:H27"/>
    <mergeCell ref="I26:I27"/>
    <mergeCell ref="I38:I39"/>
    <mergeCell ref="A38:A39"/>
    <mergeCell ref="B38:B39"/>
    <mergeCell ref="C38:C39"/>
    <mergeCell ref="D38:D39"/>
    <mergeCell ref="E38:E39"/>
    <mergeCell ref="M32:M33"/>
    <mergeCell ref="A34:A35"/>
    <mergeCell ref="B34:B35"/>
    <mergeCell ref="C34:C35"/>
    <mergeCell ref="M34:M35"/>
    <mergeCell ref="H38:H39"/>
    <mergeCell ref="L36:L37"/>
    <mergeCell ref="M36:M37"/>
    <mergeCell ref="E40:E41"/>
    <mergeCell ref="D40:D41"/>
    <mergeCell ref="C40:C41"/>
    <mergeCell ref="B40:B41"/>
    <mergeCell ref="A40:A41"/>
    <mergeCell ref="A36:A37"/>
    <mergeCell ref="B36:B37"/>
    <mergeCell ref="C36:C37"/>
    <mergeCell ref="D36:D37"/>
    <mergeCell ref="E36:E37"/>
    <mergeCell ref="K40:K41"/>
    <mergeCell ref="L40:L41"/>
    <mergeCell ref="M40:M41"/>
    <mergeCell ref="F40:F41"/>
    <mergeCell ref="G40:G41"/>
    <mergeCell ref="H40:H41"/>
    <mergeCell ref="I40:I41"/>
    <mergeCell ref="K38:K39"/>
    <mergeCell ref="L38:L39"/>
    <mergeCell ref="M38:M39"/>
    <mergeCell ref="F38:F39"/>
  </mergeCells>
  <phoneticPr fontId="12" type="noConversion"/>
  <dataValidations count="4">
    <dataValidation type="whole" operator="lessThanOrEqual" allowBlank="1" showInputMessage="1" showErrorMessage="1" error="需不大於申請金額,比大偉笨喔~" sqref="L24:L25 L6:L7 L15:L16 L34:L39">
      <formula1>J7</formula1>
    </dataValidation>
    <dataValidation type="list" allowBlank="1" showInputMessage="1" showErrorMessage="1" sqref="D3 D12 D31 D21">
      <formula1>"1,2,3,4,5,6"</formula1>
    </dataValidation>
    <dataValidation type="whole" operator="lessThanOrEqual" allowBlank="1" showInputMessage="1" showErrorMessage="1" errorTitle="錯誤喔!" error="需不大於社團自籌金額" sqref="J16 J7 J35 J37 J39">
      <formula1>J6</formula1>
    </dataValidation>
    <dataValidation type="whole" operator="lessThanOrEqual" allowBlank="1" showInputMessage="1" showErrorMessage="1" errorTitle="錯誤喔!" error="需不大於社團自籌金額" sqref="J25">
      <formula1>#REF!</formula1>
    </dataValidation>
  </dataValidations>
  <pageMargins left="0.11811023622047245" right="0.11811023622047245" top="0.15748031496062992" bottom="0.15748031496062992"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3"/>
  <sheetViews>
    <sheetView topLeftCell="A368" zoomScale="88" zoomScaleNormal="88" workbookViewId="0">
      <selection activeCell="M402" sqref="M402"/>
    </sheetView>
  </sheetViews>
  <sheetFormatPr defaultRowHeight="16.2"/>
  <cols>
    <col min="1" max="1" width="15.5546875" customWidth="1"/>
    <col min="2" max="2" width="35.5546875" customWidth="1"/>
    <col min="3" max="3" width="16.21875" customWidth="1"/>
    <col min="4" max="4" width="29" customWidth="1"/>
    <col min="5" max="5" width="12" customWidth="1"/>
    <col min="7" max="7" width="10.44140625" bestFit="1" customWidth="1"/>
    <col min="8" max="8" width="9.33203125" customWidth="1"/>
    <col min="9" max="9" width="9.88671875" customWidth="1"/>
    <col min="10" max="10" width="10.5546875" customWidth="1"/>
    <col min="11" max="11" width="6.21875" customWidth="1"/>
  </cols>
  <sheetData>
    <row r="1" spans="1:11" s="106" customFormat="1" ht="6" customHeight="1"/>
    <row r="2" spans="1:11" ht="22.2">
      <c r="A2" s="363" t="s">
        <v>487</v>
      </c>
      <c r="B2" s="364"/>
      <c r="C2" s="364"/>
      <c r="D2" s="251" t="s">
        <v>1111</v>
      </c>
      <c r="E2" s="46"/>
      <c r="F2" s="125" t="s">
        <v>1</v>
      </c>
      <c r="G2" s="48"/>
      <c r="H2" s="48"/>
      <c r="I2" s="48"/>
      <c r="J2" s="48"/>
      <c r="K2" s="48"/>
    </row>
    <row r="3" spans="1:11">
      <c r="A3" s="107"/>
      <c r="B3" s="108" t="s">
        <v>917</v>
      </c>
      <c r="C3" s="108"/>
      <c r="D3" s="107"/>
      <c r="E3" s="107"/>
      <c r="F3" s="107"/>
      <c r="G3" s="107"/>
      <c r="H3" s="107"/>
      <c r="I3" s="107"/>
      <c r="J3" s="107"/>
      <c r="K3" s="107"/>
    </row>
    <row r="4" spans="1:11" ht="16.8" thickBot="1">
      <c r="A4" s="109" t="s">
        <v>1112</v>
      </c>
      <c r="B4" s="164" t="str">
        <f>IF(A4=0,"",VLOOKUP(A4,[32]參照函數!A$1:B$65536,2,FALSE))</f>
        <v>高中校友聯合總會</v>
      </c>
      <c r="C4" s="164" t="s">
        <v>341</v>
      </c>
      <c r="D4" s="285">
        <v>16</v>
      </c>
      <c r="E4" s="168" t="s">
        <v>342</v>
      </c>
      <c r="F4" s="168"/>
      <c r="G4" s="395" t="s">
        <v>354</v>
      </c>
      <c r="H4" s="395"/>
      <c r="I4" s="395"/>
      <c r="J4" s="246">
        <f>J39</f>
        <v>18000</v>
      </c>
      <c r="K4" s="110" t="s">
        <v>8</v>
      </c>
    </row>
    <row r="5" spans="1:11" ht="16.8" thickTop="1">
      <c r="A5" s="348" t="s">
        <v>9</v>
      </c>
      <c r="B5" s="350" t="s">
        <v>10</v>
      </c>
      <c r="C5" s="350" t="s">
        <v>1113</v>
      </c>
      <c r="D5" s="349" t="s">
        <v>12</v>
      </c>
      <c r="E5" s="350" t="s">
        <v>1114</v>
      </c>
      <c r="F5" s="350" t="s">
        <v>1115</v>
      </c>
      <c r="G5" s="11" t="s">
        <v>15</v>
      </c>
      <c r="H5" s="475" t="s">
        <v>2036</v>
      </c>
      <c r="I5" s="476"/>
      <c r="J5" s="477"/>
      <c r="K5" s="354" t="s">
        <v>17</v>
      </c>
    </row>
    <row r="6" spans="1:11" ht="16.8" thickBot="1">
      <c r="A6" s="348"/>
      <c r="B6" s="350"/>
      <c r="C6" s="350"/>
      <c r="D6" s="338"/>
      <c r="E6" s="350"/>
      <c r="F6" s="365"/>
      <c r="G6" s="12" t="s">
        <v>18</v>
      </c>
      <c r="H6" s="111" t="s">
        <v>19</v>
      </c>
      <c r="I6" s="111" t="s">
        <v>20</v>
      </c>
      <c r="J6" s="111" t="s">
        <v>21</v>
      </c>
      <c r="K6" s="355"/>
    </row>
    <row r="7" spans="1:11" ht="16.8" thickBot="1">
      <c r="A7" s="762" t="s">
        <v>1116</v>
      </c>
      <c r="B7" s="321" t="s">
        <v>1117</v>
      </c>
      <c r="C7" s="339" t="s">
        <v>2016</v>
      </c>
      <c r="D7" s="770" t="s">
        <v>1118</v>
      </c>
      <c r="E7" s="321" t="s">
        <v>1119</v>
      </c>
      <c r="F7" s="321">
        <v>65</v>
      </c>
      <c r="G7" s="25">
        <v>117060</v>
      </c>
      <c r="H7" s="321">
        <v>7</v>
      </c>
      <c r="I7" s="345">
        <v>2</v>
      </c>
      <c r="J7" s="394">
        <v>2000</v>
      </c>
      <c r="K7" s="343"/>
    </row>
    <row r="8" spans="1:11" ht="16.8" thickBot="1">
      <c r="A8" s="763"/>
      <c r="B8" s="338"/>
      <c r="C8" s="340"/>
      <c r="D8" s="770"/>
      <c r="E8" s="338"/>
      <c r="F8" s="338"/>
      <c r="G8" s="172">
        <v>5000</v>
      </c>
      <c r="H8" s="338"/>
      <c r="I8" s="345"/>
      <c r="J8" s="394"/>
      <c r="K8" s="344"/>
    </row>
    <row r="9" spans="1:11" ht="16.8" thickBot="1">
      <c r="A9" s="764" t="s">
        <v>1120</v>
      </c>
      <c r="B9" s="358" t="s">
        <v>1121</v>
      </c>
      <c r="C9" s="339" t="s">
        <v>2017</v>
      </c>
      <c r="D9" s="767" t="s">
        <v>1122</v>
      </c>
      <c r="E9" s="321" t="s">
        <v>261</v>
      </c>
      <c r="F9" s="473">
        <v>20000</v>
      </c>
      <c r="G9" s="25">
        <v>20500</v>
      </c>
      <c r="H9" s="321">
        <v>6</v>
      </c>
      <c r="I9" s="321">
        <v>1</v>
      </c>
      <c r="J9" s="392">
        <v>1000</v>
      </c>
      <c r="K9" s="321"/>
    </row>
    <row r="10" spans="1:11" ht="16.8" thickBot="1">
      <c r="A10" s="765"/>
      <c r="B10" s="766"/>
      <c r="C10" s="365"/>
      <c r="D10" s="768"/>
      <c r="E10" s="365"/>
      <c r="F10" s="769"/>
      <c r="G10" s="172">
        <v>3000</v>
      </c>
      <c r="H10" s="338"/>
      <c r="I10" s="338"/>
      <c r="J10" s="393"/>
      <c r="K10" s="322"/>
    </row>
    <row r="11" spans="1:11">
      <c r="A11" s="762" t="s">
        <v>1123</v>
      </c>
      <c r="B11" s="358" t="s">
        <v>1124</v>
      </c>
      <c r="C11" s="339" t="s">
        <v>2018</v>
      </c>
      <c r="D11" s="767" t="s">
        <v>591</v>
      </c>
      <c r="E11" s="321" t="s">
        <v>261</v>
      </c>
      <c r="F11" s="321">
        <v>200</v>
      </c>
      <c r="G11" s="25">
        <v>3000</v>
      </c>
      <c r="H11" s="321">
        <v>6</v>
      </c>
      <c r="I11" s="321">
        <v>1</v>
      </c>
      <c r="J11" s="392">
        <v>1000</v>
      </c>
      <c r="K11" s="321"/>
    </row>
    <row r="12" spans="1:11" ht="16.8" thickBot="1">
      <c r="A12" s="763"/>
      <c r="B12" s="766"/>
      <c r="C12" s="365"/>
      <c r="D12" s="365"/>
      <c r="E12" s="365"/>
      <c r="F12" s="338"/>
      <c r="G12" s="172">
        <v>500</v>
      </c>
      <c r="H12" s="338"/>
      <c r="I12" s="338"/>
      <c r="J12" s="393"/>
      <c r="K12" s="322"/>
    </row>
    <row r="13" spans="1:11" ht="16.8" thickBot="1">
      <c r="A13" s="764" t="s">
        <v>1125</v>
      </c>
      <c r="B13" s="321" t="s">
        <v>1126</v>
      </c>
      <c r="C13" s="339" t="s">
        <v>2019</v>
      </c>
      <c r="D13" s="321" t="s">
        <v>404</v>
      </c>
      <c r="E13" s="321" t="s">
        <v>1127</v>
      </c>
      <c r="F13" s="321">
        <v>100</v>
      </c>
      <c r="G13" s="25">
        <v>4000</v>
      </c>
      <c r="H13" s="321">
        <v>5</v>
      </c>
      <c r="I13" s="321">
        <v>0.5</v>
      </c>
      <c r="J13" s="415">
        <v>500</v>
      </c>
      <c r="K13" s="321"/>
    </row>
    <row r="14" spans="1:11" ht="16.8" thickBot="1">
      <c r="A14" s="765"/>
      <c r="B14" s="365"/>
      <c r="C14" s="365"/>
      <c r="D14" s="365"/>
      <c r="E14" s="365"/>
      <c r="F14" s="338"/>
      <c r="G14" s="172">
        <v>1000</v>
      </c>
      <c r="H14" s="338"/>
      <c r="I14" s="338"/>
      <c r="J14" s="393"/>
      <c r="K14" s="322"/>
    </row>
    <row r="15" spans="1:11" ht="16.8" thickBot="1">
      <c r="A15" s="762" t="s">
        <v>1128</v>
      </c>
      <c r="B15" s="321" t="s">
        <v>1129</v>
      </c>
      <c r="C15" s="339" t="s">
        <v>1130</v>
      </c>
      <c r="D15" s="321" t="s">
        <v>1131</v>
      </c>
      <c r="E15" s="321" t="s">
        <v>1132</v>
      </c>
      <c r="F15" s="321">
        <v>150</v>
      </c>
      <c r="G15" s="25">
        <v>50500</v>
      </c>
      <c r="H15" s="343">
        <v>5</v>
      </c>
      <c r="I15" s="343">
        <v>0.5</v>
      </c>
      <c r="J15" s="394">
        <v>500</v>
      </c>
      <c r="K15" s="484"/>
    </row>
    <row r="16" spans="1:11" ht="16.8" thickBot="1">
      <c r="A16" s="763"/>
      <c r="B16" s="338"/>
      <c r="C16" s="340"/>
      <c r="D16" s="338"/>
      <c r="E16" s="338"/>
      <c r="F16" s="341"/>
      <c r="G16" s="172">
        <v>15000</v>
      </c>
      <c r="H16" s="343"/>
      <c r="I16" s="343"/>
      <c r="J16" s="394"/>
      <c r="K16" s="484"/>
    </row>
    <row r="17" spans="1:11" ht="16.8" thickBot="1">
      <c r="A17" s="764" t="s">
        <v>1133</v>
      </c>
      <c r="B17" s="321" t="s">
        <v>1134</v>
      </c>
      <c r="C17" s="460" t="s">
        <v>2020</v>
      </c>
      <c r="D17" s="321" t="s">
        <v>591</v>
      </c>
      <c r="E17" s="432" t="s">
        <v>279</v>
      </c>
      <c r="F17" s="473">
        <v>2000</v>
      </c>
      <c r="G17" s="25">
        <v>12250</v>
      </c>
      <c r="H17" s="321">
        <v>6</v>
      </c>
      <c r="I17" s="321">
        <v>1</v>
      </c>
      <c r="J17" s="392">
        <v>1000</v>
      </c>
      <c r="K17" s="434"/>
    </row>
    <row r="18" spans="1:11" ht="16.8" thickBot="1">
      <c r="A18" s="765"/>
      <c r="B18" s="338"/>
      <c r="C18" s="461"/>
      <c r="D18" s="338"/>
      <c r="E18" s="433"/>
      <c r="F18" s="341"/>
      <c r="G18" s="171">
        <v>10000</v>
      </c>
      <c r="H18" s="338"/>
      <c r="I18" s="338"/>
      <c r="J18" s="393"/>
      <c r="K18" s="454"/>
    </row>
    <row r="19" spans="1:11">
      <c r="A19" s="762" t="s">
        <v>1135</v>
      </c>
      <c r="B19" s="321" t="s">
        <v>1136</v>
      </c>
      <c r="C19" s="339" t="s">
        <v>2019</v>
      </c>
      <c r="D19" s="321" t="s">
        <v>1137</v>
      </c>
      <c r="E19" s="432" t="s">
        <v>1138</v>
      </c>
      <c r="F19" s="321">
        <v>100</v>
      </c>
      <c r="G19" s="25">
        <v>9300</v>
      </c>
      <c r="H19" s="321">
        <v>5</v>
      </c>
      <c r="I19" s="321">
        <v>0.5</v>
      </c>
      <c r="J19" s="415">
        <v>500</v>
      </c>
      <c r="K19" s="434"/>
    </row>
    <row r="20" spans="1:11" ht="16.8" thickBot="1">
      <c r="A20" s="763"/>
      <c r="B20" s="338"/>
      <c r="C20" s="340"/>
      <c r="D20" s="338"/>
      <c r="E20" s="433"/>
      <c r="F20" s="341"/>
      <c r="G20" s="172">
        <v>3000</v>
      </c>
      <c r="H20" s="338"/>
      <c r="I20" s="338"/>
      <c r="J20" s="393"/>
      <c r="K20" s="454"/>
    </row>
    <row r="21" spans="1:11" ht="16.8" thickBot="1">
      <c r="A21" s="764" t="s">
        <v>1139</v>
      </c>
      <c r="B21" s="321" t="s">
        <v>1140</v>
      </c>
      <c r="C21" s="339" t="s">
        <v>2021</v>
      </c>
      <c r="D21" s="321" t="s">
        <v>1141</v>
      </c>
      <c r="E21" s="321" t="s">
        <v>1138</v>
      </c>
      <c r="F21" s="321">
        <v>100</v>
      </c>
      <c r="G21" s="29">
        <v>8000</v>
      </c>
      <c r="H21" s="321">
        <v>7</v>
      </c>
      <c r="I21" s="321">
        <v>0</v>
      </c>
      <c r="J21" s="415">
        <v>0</v>
      </c>
      <c r="K21" s="434"/>
    </row>
    <row r="22" spans="1:11" ht="16.8" thickBot="1">
      <c r="A22" s="765"/>
      <c r="B22" s="338"/>
      <c r="C22" s="340"/>
      <c r="D22" s="338"/>
      <c r="E22" s="338"/>
      <c r="F22" s="341"/>
      <c r="G22" s="171">
        <v>1500</v>
      </c>
      <c r="H22" s="338"/>
      <c r="I22" s="338"/>
      <c r="J22" s="393"/>
      <c r="K22" s="454"/>
    </row>
    <row r="23" spans="1:11">
      <c r="A23" s="762" t="s">
        <v>1142</v>
      </c>
      <c r="B23" s="321" t="s">
        <v>1143</v>
      </c>
      <c r="C23" s="339" t="s">
        <v>2022</v>
      </c>
      <c r="D23" s="321" t="s">
        <v>1144</v>
      </c>
      <c r="E23" s="321" t="s">
        <v>1145</v>
      </c>
      <c r="F23" s="321">
        <v>120</v>
      </c>
      <c r="G23" s="25">
        <v>8900</v>
      </c>
      <c r="H23" s="321">
        <v>5</v>
      </c>
      <c r="I23" s="321">
        <v>0.5</v>
      </c>
      <c r="J23" s="415">
        <v>500</v>
      </c>
      <c r="K23" s="434"/>
    </row>
    <row r="24" spans="1:11" ht="16.8" thickBot="1">
      <c r="A24" s="763"/>
      <c r="B24" s="338"/>
      <c r="C24" s="340"/>
      <c r="D24" s="338"/>
      <c r="E24" s="338"/>
      <c r="F24" s="341"/>
      <c r="G24" s="172">
        <v>1000</v>
      </c>
      <c r="H24" s="338"/>
      <c r="I24" s="338"/>
      <c r="J24" s="393"/>
      <c r="K24" s="454"/>
    </row>
    <row r="25" spans="1:11" ht="16.8" thickBot="1">
      <c r="A25" s="764" t="s">
        <v>1146</v>
      </c>
      <c r="B25" s="321" t="s">
        <v>1147</v>
      </c>
      <c r="C25" s="339" t="s">
        <v>2023</v>
      </c>
      <c r="D25" s="321" t="s">
        <v>1148</v>
      </c>
      <c r="E25" s="436" t="s">
        <v>1149</v>
      </c>
      <c r="F25" s="321">
        <v>40</v>
      </c>
      <c r="G25" s="29">
        <v>7800</v>
      </c>
      <c r="H25" s="321">
        <v>7</v>
      </c>
      <c r="I25" s="321">
        <v>1</v>
      </c>
      <c r="J25" s="392">
        <v>1000</v>
      </c>
      <c r="K25" s="434"/>
    </row>
    <row r="26" spans="1:11" ht="16.8" thickBot="1">
      <c r="A26" s="765"/>
      <c r="B26" s="338"/>
      <c r="C26" s="340"/>
      <c r="D26" s="338"/>
      <c r="E26" s="436"/>
      <c r="F26" s="341"/>
      <c r="G26" s="172">
        <v>1500</v>
      </c>
      <c r="H26" s="338"/>
      <c r="I26" s="338"/>
      <c r="J26" s="393"/>
      <c r="K26" s="454"/>
    </row>
    <row r="27" spans="1:11">
      <c r="A27" s="762" t="s">
        <v>1150</v>
      </c>
      <c r="B27" s="321" t="s">
        <v>1151</v>
      </c>
      <c r="C27" s="339" t="s">
        <v>2024</v>
      </c>
      <c r="D27" s="321" t="s">
        <v>1152</v>
      </c>
      <c r="E27" s="321" t="s">
        <v>261</v>
      </c>
      <c r="F27" s="473">
        <v>1000</v>
      </c>
      <c r="G27" s="25">
        <v>18850</v>
      </c>
      <c r="H27" s="321">
        <v>6</v>
      </c>
      <c r="I27" s="321">
        <v>1</v>
      </c>
      <c r="J27" s="392">
        <v>1000</v>
      </c>
      <c r="K27" s="434"/>
    </row>
    <row r="28" spans="1:11" ht="16.8" thickBot="1">
      <c r="A28" s="763"/>
      <c r="B28" s="338"/>
      <c r="C28" s="340"/>
      <c r="D28" s="338"/>
      <c r="E28" s="338"/>
      <c r="F28" s="341"/>
      <c r="G28" s="172">
        <v>5000</v>
      </c>
      <c r="H28" s="338"/>
      <c r="I28" s="338"/>
      <c r="J28" s="393"/>
      <c r="K28" s="454"/>
    </row>
    <row r="29" spans="1:11" ht="16.8" thickBot="1">
      <c r="A29" s="764" t="s">
        <v>1153</v>
      </c>
      <c r="B29" s="321" t="s">
        <v>1154</v>
      </c>
      <c r="C29" s="339" t="s">
        <v>2025</v>
      </c>
      <c r="D29" s="321" t="s">
        <v>1155</v>
      </c>
      <c r="E29" s="321" t="s">
        <v>1156</v>
      </c>
      <c r="F29" s="321">
        <v>70</v>
      </c>
      <c r="G29" s="25">
        <v>56515</v>
      </c>
      <c r="H29" s="321">
        <v>7</v>
      </c>
      <c r="I29" s="321">
        <v>2</v>
      </c>
      <c r="J29" s="394">
        <v>2000</v>
      </c>
      <c r="K29" s="434"/>
    </row>
    <row r="30" spans="1:11" ht="16.8" thickBot="1">
      <c r="A30" s="765"/>
      <c r="B30" s="338"/>
      <c r="C30" s="340"/>
      <c r="D30" s="338"/>
      <c r="E30" s="338"/>
      <c r="F30" s="341"/>
      <c r="G30" s="172">
        <v>6000</v>
      </c>
      <c r="H30" s="338"/>
      <c r="I30" s="338"/>
      <c r="J30" s="394"/>
      <c r="K30" s="454"/>
    </row>
    <row r="31" spans="1:11">
      <c r="A31" s="762" t="s">
        <v>1157</v>
      </c>
      <c r="B31" s="321" t="s">
        <v>1158</v>
      </c>
      <c r="C31" s="339" t="s">
        <v>2026</v>
      </c>
      <c r="D31" s="321" t="s">
        <v>1159</v>
      </c>
      <c r="E31" s="321" t="s">
        <v>263</v>
      </c>
      <c r="F31" s="473">
        <v>5000</v>
      </c>
      <c r="G31" s="25">
        <v>10000</v>
      </c>
      <c r="H31" s="321">
        <v>6</v>
      </c>
      <c r="I31" s="321">
        <v>1</v>
      </c>
      <c r="J31" s="392">
        <v>1000</v>
      </c>
      <c r="K31" s="434"/>
    </row>
    <row r="32" spans="1:11" ht="16.8" thickBot="1">
      <c r="A32" s="763"/>
      <c r="B32" s="338"/>
      <c r="C32" s="340"/>
      <c r="D32" s="338"/>
      <c r="E32" s="338"/>
      <c r="F32" s="341"/>
      <c r="G32" s="172">
        <v>5000</v>
      </c>
      <c r="H32" s="338"/>
      <c r="I32" s="338"/>
      <c r="J32" s="393"/>
      <c r="K32" s="454"/>
    </row>
    <row r="33" spans="1:11" ht="16.8" thickBot="1">
      <c r="A33" s="764" t="s">
        <v>1160</v>
      </c>
      <c r="B33" s="321" t="s">
        <v>1161</v>
      </c>
      <c r="C33" s="339" t="s">
        <v>2027</v>
      </c>
      <c r="D33" s="321" t="s">
        <v>1162</v>
      </c>
      <c r="E33" s="321" t="s">
        <v>1163</v>
      </c>
      <c r="F33" s="321">
        <v>70</v>
      </c>
      <c r="G33" s="25">
        <v>91500</v>
      </c>
      <c r="H33" s="321">
        <v>7</v>
      </c>
      <c r="I33" s="321">
        <v>2</v>
      </c>
      <c r="J33" s="394">
        <v>2000</v>
      </c>
      <c r="K33" s="434"/>
    </row>
    <row r="34" spans="1:11" ht="16.8" thickBot="1">
      <c r="A34" s="765"/>
      <c r="B34" s="338"/>
      <c r="C34" s="340"/>
      <c r="D34" s="338"/>
      <c r="E34" s="338"/>
      <c r="F34" s="341"/>
      <c r="G34" s="172">
        <v>10000</v>
      </c>
      <c r="H34" s="338"/>
      <c r="I34" s="338"/>
      <c r="J34" s="394"/>
      <c r="K34" s="454"/>
    </row>
    <row r="35" spans="1:11">
      <c r="A35" s="762" t="s">
        <v>1164</v>
      </c>
      <c r="B35" s="321" t="s">
        <v>1165</v>
      </c>
      <c r="C35" s="460" t="s">
        <v>2028</v>
      </c>
      <c r="D35" s="321" t="s">
        <v>591</v>
      </c>
      <c r="E35" s="432" t="s">
        <v>1166</v>
      </c>
      <c r="F35" s="321">
        <v>300</v>
      </c>
      <c r="G35" s="25">
        <v>54970</v>
      </c>
      <c r="H35" s="321">
        <v>6</v>
      </c>
      <c r="I35" s="321">
        <v>1</v>
      </c>
      <c r="J35" s="392">
        <v>1000</v>
      </c>
      <c r="K35" s="434"/>
    </row>
    <row r="36" spans="1:11" ht="16.8" thickBot="1">
      <c r="A36" s="763"/>
      <c r="B36" s="338"/>
      <c r="C36" s="461"/>
      <c r="D36" s="338"/>
      <c r="E36" s="433"/>
      <c r="F36" s="341"/>
      <c r="G36" s="171">
        <v>2000</v>
      </c>
      <c r="H36" s="338"/>
      <c r="I36" s="338"/>
      <c r="J36" s="393"/>
      <c r="K36" s="454"/>
    </row>
    <row r="37" spans="1:11" ht="16.8" thickBot="1">
      <c r="A37" s="761" t="s">
        <v>1167</v>
      </c>
      <c r="B37" s="321" t="s">
        <v>1168</v>
      </c>
      <c r="C37" s="339" t="s">
        <v>1169</v>
      </c>
      <c r="D37" s="321" t="s">
        <v>1170</v>
      </c>
      <c r="E37" s="321" t="s">
        <v>1171</v>
      </c>
      <c r="F37" s="321">
        <v>100</v>
      </c>
      <c r="G37" s="231">
        <v>15000</v>
      </c>
      <c r="H37" s="321">
        <v>7</v>
      </c>
      <c r="I37" s="321">
        <v>3</v>
      </c>
      <c r="J37" s="394">
        <v>3000</v>
      </c>
      <c r="K37" s="434"/>
    </row>
    <row r="38" spans="1:11" ht="16.8" thickBot="1">
      <c r="A38" s="337"/>
      <c r="B38" s="338"/>
      <c r="C38" s="340"/>
      <c r="D38" s="338"/>
      <c r="E38" s="338"/>
      <c r="F38" s="338"/>
      <c r="G38" s="232">
        <v>5000</v>
      </c>
      <c r="H38" s="338"/>
      <c r="I38" s="338"/>
      <c r="J38" s="394"/>
      <c r="K38" s="454"/>
    </row>
    <row r="39" spans="1:11" ht="16.8" thickBot="1">
      <c r="A39" s="360" t="s">
        <v>22</v>
      </c>
      <c r="B39" s="360"/>
      <c r="C39" s="384"/>
      <c r="D39" s="360"/>
      <c r="E39" s="360"/>
      <c r="F39" s="462">
        <f>SUM(F7:F38)</f>
        <v>29415</v>
      </c>
      <c r="G39" s="26">
        <f>SUM(G7+G9+G11+G13+G15+G17+G19+G21+G23+G25+G27+G29+G31+G33+G35+G37)</f>
        <v>488145</v>
      </c>
      <c r="H39" s="396"/>
      <c r="I39" s="330"/>
      <c r="J39" s="398">
        <f>SUM(J7:J38)</f>
        <v>18000</v>
      </c>
      <c r="K39" s="434"/>
    </row>
    <row r="40" spans="1:11" ht="16.8" thickBot="1">
      <c r="A40" s="478"/>
      <c r="B40" s="383"/>
      <c r="C40" s="385"/>
      <c r="D40" s="383"/>
      <c r="E40" s="383"/>
      <c r="F40" s="469"/>
      <c r="G40" s="161">
        <f>SUM(G8+G10+G12+G14+G16+G18+G20+G22+G24+G26+G28+G30+G32+G34+G36+G38)</f>
        <v>74500</v>
      </c>
      <c r="H40" s="397"/>
      <c r="I40" s="331"/>
      <c r="J40" s="399"/>
      <c r="K40" s="464"/>
    </row>
    <row r="41" spans="1:11" ht="16.8" thickTop="1">
      <c r="A41" s="200"/>
      <c r="B41" s="201" t="s">
        <v>2</v>
      </c>
      <c r="C41" s="202"/>
      <c r="D41" s="200"/>
      <c r="E41" s="200"/>
      <c r="F41" s="200"/>
      <c r="G41" s="200"/>
      <c r="H41" s="200"/>
      <c r="I41" s="200"/>
      <c r="J41" s="200"/>
      <c r="K41" s="200"/>
    </row>
    <row r="42" spans="1:11" ht="16.8" thickBot="1">
      <c r="A42" s="203" t="s">
        <v>84</v>
      </c>
      <c r="B42" s="204" t="s">
        <v>1172</v>
      </c>
      <c r="C42" s="204" t="s">
        <v>5</v>
      </c>
      <c r="D42" s="284">
        <v>2</v>
      </c>
      <c r="E42" s="205" t="s">
        <v>6</v>
      </c>
      <c r="F42" s="206"/>
      <c r="G42" s="582" t="s">
        <v>7</v>
      </c>
      <c r="H42" s="583"/>
      <c r="I42" s="583"/>
      <c r="J42" s="207">
        <f>J47</f>
        <v>1000</v>
      </c>
      <c r="K42" s="205" t="s">
        <v>8</v>
      </c>
    </row>
    <row r="43" spans="1:11" ht="16.8" customHeight="1" thickTop="1">
      <c r="A43" s="584" t="s">
        <v>9</v>
      </c>
      <c r="B43" s="586" t="s">
        <v>10</v>
      </c>
      <c r="C43" s="586" t="s">
        <v>11</v>
      </c>
      <c r="D43" s="586" t="s">
        <v>12</v>
      </c>
      <c r="E43" s="586" t="s">
        <v>13</v>
      </c>
      <c r="F43" s="586" t="s">
        <v>14</v>
      </c>
      <c r="G43" s="208" t="s">
        <v>15</v>
      </c>
      <c r="H43" s="475" t="s">
        <v>2036</v>
      </c>
      <c r="I43" s="476"/>
      <c r="J43" s="477"/>
      <c r="K43" s="576" t="s">
        <v>17</v>
      </c>
    </row>
    <row r="44" spans="1:11" ht="16.8" thickBot="1">
      <c r="A44" s="585"/>
      <c r="B44" s="587"/>
      <c r="C44" s="587"/>
      <c r="D44" s="587"/>
      <c r="E44" s="587"/>
      <c r="F44" s="588"/>
      <c r="G44" s="209" t="s">
        <v>18</v>
      </c>
      <c r="H44" s="210" t="s">
        <v>19</v>
      </c>
      <c r="I44" s="210" t="s">
        <v>20</v>
      </c>
      <c r="J44" s="210" t="s">
        <v>21</v>
      </c>
      <c r="K44" s="577"/>
    </row>
    <row r="45" spans="1:11" ht="16.8" thickBot="1">
      <c r="A45" s="758" t="s">
        <v>1173</v>
      </c>
      <c r="B45" s="586" t="s">
        <v>1174</v>
      </c>
      <c r="C45" s="586" t="s">
        <v>2029</v>
      </c>
      <c r="D45" s="586" t="s">
        <v>1175</v>
      </c>
      <c r="E45" s="586" t="s">
        <v>1176</v>
      </c>
      <c r="F45" s="760">
        <v>300</v>
      </c>
      <c r="G45" s="233">
        <v>15000</v>
      </c>
      <c r="H45" s="754">
        <v>3</v>
      </c>
      <c r="I45" s="754">
        <v>1</v>
      </c>
      <c r="J45" s="755">
        <v>1000</v>
      </c>
      <c r="K45" s="754"/>
    </row>
    <row r="46" spans="1:11" ht="16.8" thickBot="1">
      <c r="A46" s="759"/>
      <c r="B46" s="578"/>
      <c r="C46" s="579"/>
      <c r="D46" s="578"/>
      <c r="E46" s="578"/>
      <c r="F46" s="578"/>
      <c r="G46" s="212">
        <v>5000</v>
      </c>
      <c r="H46" s="570"/>
      <c r="I46" s="570"/>
      <c r="J46" s="756"/>
      <c r="K46" s="757"/>
    </row>
    <row r="47" spans="1:11" ht="16.8" thickBot="1">
      <c r="A47" s="566" t="s">
        <v>22</v>
      </c>
      <c r="B47" s="568"/>
      <c r="C47" s="568"/>
      <c r="D47" s="568"/>
      <c r="E47" s="568"/>
      <c r="F47" s="568">
        <v>390</v>
      </c>
      <c r="G47" s="213">
        <v>22000</v>
      </c>
      <c r="H47" s="752"/>
      <c r="I47" s="572">
        <f>SUM(I45)</f>
        <v>1</v>
      </c>
      <c r="J47" s="574">
        <f>SUM(J45:J46)</f>
        <v>1000</v>
      </c>
      <c r="K47" s="564"/>
    </row>
    <row r="48" spans="1:11" ht="16.8" thickBot="1">
      <c r="A48" s="567"/>
      <c r="B48" s="569"/>
      <c r="C48" s="569"/>
      <c r="D48" s="569"/>
      <c r="E48" s="569"/>
      <c r="F48" s="569"/>
      <c r="G48" s="214">
        <v>7000</v>
      </c>
      <c r="H48" s="753"/>
      <c r="I48" s="573"/>
      <c r="J48" s="575"/>
      <c r="K48" s="565"/>
    </row>
    <row r="49" spans="1:11" ht="16.8" thickTop="1">
      <c r="A49" s="107"/>
      <c r="B49" s="108" t="s">
        <v>2</v>
      </c>
      <c r="C49" s="108"/>
      <c r="D49" s="107"/>
      <c r="E49" s="107"/>
      <c r="F49" s="107"/>
      <c r="G49" s="107"/>
      <c r="H49" s="107"/>
      <c r="I49" s="107"/>
      <c r="J49" s="107"/>
      <c r="K49" s="107"/>
    </row>
    <row r="50" spans="1:11" ht="16.8" thickBot="1">
      <c r="A50" s="109" t="s">
        <v>86</v>
      </c>
      <c r="B50" s="164" t="s">
        <v>87</v>
      </c>
      <c r="C50" s="164" t="s">
        <v>5</v>
      </c>
      <c r="D50" s="118">
        <v>2</v>
      </c>
      <c r="E50" s="168" t="s">
        <v>6</v>
      </c>
      <c r="F50" s="168"/>
      <c r="G50" s="395" t="s">
        <v>7</v>
      </c>
      <c r="H50" s="395"/>
      <c r="I50" s="395"/>
      <c r="J50" s="59">
        <f>J57</f>
        <v>5000</v>
      </c>
      <c r="K50" s="110" t="s">
        <v>8</v>
      </c>
    </row>
    <row r="51" spans="1:11" ht="16.8" customHeight="1" thickTop="1">
      <c r="A51" s="348" t="s">
        <v>9</v>
      </c>
      <c r="B51" s="350" t="s">
        <v>10</v>
      </c>
      <c r="C51" s="350" t="s">
        <v>11</v>
      </c>
      <c r="D51" s="350" t="s">
        <v>12</v>
      </c>
      <c r="E51" s="350" t="s">
        <v>13</v>
      </c>
      <c r="F51" s="350" t="s">
        <v>14</v>
      </c>
      <c r="G51" s="11" t="s">
        <v>15</v>
      </c>
      <c r="H51" s="475" t="s">
        <v>2036</v>
      </c>
      <c r="I51" s="476"/>
      <c r="J51" s="477"/>
      <c r="K51" s="354" t="s">
        <v>17</v>
      </c>
    </row>
    <row r="52" spans="1:11" ht="16.8" thickBot="1">
      <c r="A52" s="348"/>
      <c r="B52" s="350"/>
      <c r="C52" s="350"/>
      <c r="D52" s="350"/>
      <c r="E52" s="350"/>
      <c r="F52" s="365"/>
      <c r="G52" s="12" t="s">
        <v>18</v>
      </c>
      <c r="H52" s="111" t="s">
        <v>19</v>
      </c>
      <c r="I52" s="111" t="s">
        <v>20</v>
      </c>
      <c r="J52" s="111" t="s">
        <v>21</v>
      </c>
      <c r="K52" s="355"/>
    </row>
    <row r="53" spans="1:11" ht="16.8" thickBot="1">
      <c r="A53" s="336" t="s">
        <v>1177</v>
      </c>
      <c r="B53" s="321" t="s">
        <v>1178</v>
      </c>
      <c r="C53" s="339" t="s">
        <v>605</v>
      </c>
      <c r="D53" s="321" t="s">
        <v>1179</v>
      </c>
      <c r="E53" s="321" t="s">
        <v>1180</v>
      </c>
      <c r="F53" s="321">
        <v>40</v>
      </c>
      <c r="G53" s="25">
        <v>6300</v>
      </c>
      <c r="H53" s="343">
        <v>7</v>
      </c>
      <c r="I53" s="345">
        <v>2</v>
      </c>
      <c r="J53" s="394">
        <v>2000</v>
      </c>
      <c r="K53" s="343"/>
    </row>
    <row r="54" spans="1:11" ht="16.8" thickBot="1">
      <c r="A54" s="337"/>
      <c r="B54" s="338"/>
      <c r="C54" s="340"/>
      <c r="D54" s="338"/>
      <c r="E54" s="338"/>
      <c r="F54" s="341"/>
      <c r="G54" s="172">
        <v>3100</v>
      </c>
      <c r="H54" s="343"/>
      <c r="I54" s="345"/>
      <c r="J54" s="394"/>
      <c r="K54" s="344"/>
    </row>
    <row r="55" spans="1:11">
      <c r="A55" s="321" t="s">
        <v>1181</v>
      </c>
      <c r="B55" s="321" t="s">
        <v>1182</v>
      </c>
      <c r="C55" s="339" t="s">
        <v>1183</v>
      </c>
      <c r="D55" s="321" t="s">
        <v>1184</v>
      </c>
      <c r="E55" s="321" t="s">
        <v>1180</v>
      </c>
      <c r="F55" s="321">
        <v>40</v>
      </c>
      <c r="G55" s="25">
        <v>17570</v>
      </c>
      <c r="H55" s="321">
        <v>7</v>
      </c>
      <c r="I55" s="321">
        <v>3</v>
      </c>
      <c r="J55" s="392">
        <v>3000</v>
      </c>
      <c r="K55" s="321"/>
    </row>
    <row r="56" spans="1:11" ht="16.8" thickBot="1">
      <c r="A56" s="338"/>
      <c r="B56" s="338"/>
      <c r="C56" s="340"/>
      <c r="D56" s="338"/>
      <c r="E56" s="338"/>
      <c r="F56" s="341"/>
      <c r="G56" s="172">
        <v>6000</v>
      </c>
      <c r="H56" s="338"/>
      <c r="I56" s="338"/>
      <c r="J56" s="393"/>
      <c r="K56" s="322"/>
    </row>
    <row r="57" spans="1:11" ht="16.8" thickBot="1">
      <c r="A57" s="360" t="s">
        <v>22</v>
      </c>
      <c r="B57" s="360"/>
      <c r="C57" s="384"/>
      <c r="D57" s="360"/>
      <c r="E57" s="360"/>
      <c r="F57" s="462">
        <v>80</v>
      </c>
      <c r="G57" s="26">
        <v>23870</v>
      </c>
      <c r="H57" s="396"/>
      <c r="I57" s="330">
        <f>SUM(I53:I56)</f>
        <v>5</v>
      </c>
      <c r="J57" s="398">
        <f>SUM(J53:J56)</f>
        <v>5000</v>
      </c>
      <c r="K57" s="434"/>
    </row>
    <row r="58" spans="1:11" ht="16.8" thickBot="1">
      <c r="A58" s="478"/>
      <c r="B58" s="383"/>
      <c r="C58" s="385"/>
      <c r="D58" s="383"/>
      <c r="E58" s="383"/>
      <c r="F58" s="469"/>
      <c r="G58" s="161">
        <v>9100</v>
      </c>
      <c r="H58" s="397"/>
      <c r="I58" s="331"/>
      <c r="J58" s="399"/>
      <c r="K58" s="464"/>
    </row>
    <row r="59" spans="1:11" ht="16.8" thickTop="1">
      <c r="A59" s="107"/>
      <c r="B59" s="108" t="s">
        <v>1185</v>
      </c>
      <c r="C59" s="108"/>
      <c r="D59" s="107"/>
      <c r="E59" s="107"/>
      <c r="F59" s="107"/>
      <c r="G59" s="107"/>
      <c r="H59" s="107"/>
      <c r="I59" s="107"/>
      <c r="J59" s="107"/>
      <c r="K59" s="107"/>
    </row>
    <row r="60" spans="1:11" ht="16.8" thickBot="1">
      <c r="A60" s="109" t="s">
        <v>1186</v>
      </c>
      <c r="B60" s="164" t="str">
        <f>IF(A60=0,"",VLOOKUP(A60,[7]參照函數!A$1:B$65536,2,FALSE))</f>
        <v>橋藝社</v>
      </c>
      <c r="C60" s="164" t="s">
        <v>1187</v>
      </c>
      <c r="D60" s="118">
        <v>1</v>
      </c>
      <c r="E60" s="168" t="s">
        <v>1188</v>
      </c>
      <c r="F60" s="168"/>
      <c r="G60" s="395" t="s">
        <v>1189</v>
      </c>
      <c r="H60" s="457"/>
      <c r="I60" s="457"/>
      <c r="J60" s="234">
        <f>J65</f>
        <v>2000</v>
      </c>
      <c r="K60" s="110" t="s">
        <v>8</v>
      </c>
    </row>
    <row r="61" spans="1:11" ht="16.8" customHeight="1" thickTop="1">
      <c r="A61" s="321" t="s">
        <v>9</v>
      </c>
      <c r="B61" s="350" t="s">
        <v>10</v>
      </c>
      <c r="C61" s="350" t="s">
        <v>1190</v>
      </c>
      <c r="D61" s="350" t="s">
        <v>12</v>
      </c>
      <c r="E61" s="350" t="s">
        <v>1191</v>
      </c>
      <c r="F61" s="350" t="s">
        <v>1192</v>
      </c>
      <c r="G61" s="17" t="s">
        <v>15</v>
      </c>
      <c r="H61" s="475" t="s">
        <v>2036</v>
      </c>
      <c r="I61" s="476"/>
      <c r="J61" s="477"/>
      <c r="K61" s="458" t="s">
        <v>17</v>
      </c>
    </row>
    <row r="62" spans="1:11" ht="16.8" thickBot="1">
      <c r="A62" s="338"/>
      <c r="B62" s="338"/>
      <c r="C62" s="338"/>
      <c r="D62" s="338"/>
      <c r="E62" s="338"/>
      <c r="F62" s="365"/>
      <c r="G62" s="18" t="s">
        <v>18</v>
      </c>
      <c r="H62" s="114" t="s">
        <v>19</v>
      </c>
      <c r="I62" s="115" t="s">
        <v>20</v>
      </c>
      <c r="J62" s="115" t="s">
        <v>21</v>
      </c>
      <c r="K62" s="459"/>
    </row>
    <row r="63" spans="1:11">
      <c r="A63" s="412" t="s">
        <v>1193</v>
      </c>
      <c r="B63" s="321" t="s">
        <v>2030</v>
      </c>
      <c r="C63" s="339" t="s">
        <v>1775</v>
      </c>
      <c r="D63" s="321" t="s">
        <v>1194</v>
      </c>
      <c r="E63" s="432" t="s">
        <v>1195</v>
      </c>
      <c r="F63" s="321">
        <v>18</v>
      </c>
      <c r="G63" s="25">
        <v>9000</v>
      </c>
      <c r="H63" s="321">
        <v>7</v>
      </c>
      <c r="I63" s="321">
        <v>2</v>
      </c>
      <c r="J63" s="437">
        <v>2000</v>
      </c>
      <c r="K63" s="450"/>
    </row>
    <row r="64" spans="1:11" ht="16.8" thickBot="1">
      <c r="A64" s="413"/>
      <c r="B64" s="338"/>
      <c r="C64" s="340"/>
      <c r="D64" s="338"/>
      <c r="E64" s="433"/>
      <c r="F64" s="341"/>
      <c r="G64" s="171">
        <v>5000</v>
      </c>
      <c r="H64" s="338"/>
      <c r="I64" s="338"/>
      <c r="J64" s="393"/>
      <c r="K64" s="439"/>
    </row>
    <row r="65" spans="1:11" ht="16.8" thickBot="1">
      <c r="A65" s="360" t="s">
        <v>22</v>
      </c>
      <c r="B65" s="321"/>
      <c r="C65" s="325"/>
      <c r="D65" s="321"/>
      <c r="E65" s="606"/>
      <c r="F65" s="321">
        <f>SUM(F63:F64)</f>
        <v>18</v>
      </c>
      <c r="G65" s="30">
        <v>9000</v>
      </c>
      <c r="H65" s="446"/>
      <c r="I65" s="330">
        <f>SUM(I63)</f>
        <v>2</v>
      </c>
      <c r="J65" s="398">
        <f>SUM(J63)</f>
        <v>2000</v>
      </c>
      <c r="K65" s="450"/>
    </row>
    <row r="66" spans="1:11" ht="16.8" thickBot="1">
      <c r="A66" s="383"/>
      <c r="B66" s="324"/>
      <c r="C66" s="324"/>
      <c r="D66" s="324"/>
      <c r="E66" s="607"/>
      <c r="F66" s="327"/>
      <c r="G66" s="161">
        <v>5000</v>
      </c>
      <c r="H66" s="447"/>
      <c r="I66" s="331"/>
      <c r="J66" s="399"/>
      <c r="K66" s="451"/>
    </row>
    <row r="67" spans="1:11" ht="16.8" thickTop="1">
      <c r="A67" s="2"/>
      <c r="B67" s="3" t="s">
        <v>2</v>
      </c>
      <c r="C67" s="3"/>
      <c r="D67" s="2"/>
      <c r="E67" s="2"/>
      <c r="F67" s="2"/>
      <c r="G67" s="2"/>
      <c r="H67" s="2"/>
      <c r="I67" s="2"/>
      <c r="J67" s="2"/>
      <c r="K67" s="2"/>
    </row>
    <row r="68" spans="1:11" ht="16.8" thickBot="1">
      <c r="A68" s="41" t="s">
        <v>1196</v>
      </c>
      <c r="B68" s="169" t="s">
        <v>1197</v>
      </c>
      <c r="C68" s="169" t="s">
        <v>5</v>
      </c>
      <c r="D68" s="283">
        <v>4</v>
      </c>
      <c r="E68" s="235" t="s">
        <v>6</v>
      </c>
      <c r="F68" s="235"/>
      <c r="G68" s="376" t="s">
        <v>7</v>
      </c>
      <c r="H68" s="376"/>
      <c r="I68" s="376"/>
      <c r="J68" s="236">
        <f>J79</f>
        <v>7500</v>
      </c>
      <c r="K68" s="237" t="s">
        <v>8</v>
      </c>
    </row>
    <row r="69" spans="1:11" ht="17.399999999999999" customHeight="1" thickTop="1" thickBot="1">
      <c r="A69" s="370" t="s">
        <v>9</v>
      </c>
      <c r="B69" s="380" t="s">
        <v>10</v>
      </c>
      <c r="C69" s="380" t="s">
        <v>11</v>
      </c>
      <c r="D69" s="380" t="s">
        <v>12</v>
      </c>
      <c r="E69" s="380" t="s">
        <v>13</v>
      </c>
      <c r="F69" s="380" t="s">
        <v>14</v>
      </c>
      <c r="G69" s="238" t="s">
        <v>15</v>
      </c>
      <c r="H69" s="475" t="s">
        <v>2036</v>
      </c>
      <c r="I69" s="476"/>
      <c r="J69" s="477"/>
      <c r="K69" s="750" t="s">
        <v>17</v>
      </c>
    </row>
    <row r="70" spans="1:11" ht="16.8" thickBot="1">
      <c r="A70" s="370"/>
      <c r="B70" s="370"/>
      <c r="C70" s="370"/>
      <c r="D70" s="370"/>
      <c r="E70" s="370"/>
      <c r="F70" s="380"/>
      <c r="G70" s="239" t="s">
        <v>18</v>
      </c>
      <c r="H70" s="240" t="s">
        <v>19</v>
      </c>
      <c r="I70" s="241" t="s">
        <v>20</v>
      </c>
      <c r="J70" s="241" t="s">
        <v>21</v>
      </c>
      <c r="K70" s="750"/>
    </row>
    <row r="71" spans="1:11" ht="16.8" thickBot="1">
      <c r="A71" s="593" t="s">
        <v>1198</v>
      </c>
      <c r="B71" s="370" t="s">
        <v>2031</v>
      </c>
      <c r="C71" s="751" t="s">
        <v>1199</v>
      </c>
      <c r="D71" s="370" t="s">
        <v>262</v>
      </c>
      <c r="E71" s="373" t="s">
        <v>32</v>
      </c>
      <c r="F71" s="370">
        <v>60</v>
      </c>
      <c r="G71" s="52">
        <v>28500</v>
      </c>
      <c r="H71" s="370">
        <v>7</v>
      </c>
      <c r="I71" s="370">
        <v>5</v>
      </c>
      <c r="J71" s="747">
        <v>5000</v>
      </c>
      <c r="K71" s="749"/>
    </row>
    <row r="72" spans="1:11" ht="16.8" thickBot="1">
      <c r="A72" s="593"/>
      <c r="B72" s="370"/>
      <c r="C72" s="751"/>
      <c r="D72" s="370"/>
      <c r="E72" s="373"/>
      <c r="F72" s="370"/>
      <c r="G72" s="53">
        <v>25000</v>
      </c>
      <c r="H72" s="370"/>
      <c r="I72" s="370"/>
      <c r="J72" s="747"/>
      <c r="K72" s="749"/>
    </row>
    <row r="73" spans="1:11" ht="16.8" thickBot="1">
      <c r="A73" s="593" t="s">
        <v>1200</v>
      </c>
      <c r="B73" s="370" t="s">
        <v>1201</v>
      </c>
      <c r="C73" s="357" t="s">
        <v>1202</v>
      </c>
      <c r="D73" s="370" t="s">
        <v>1203</v>
      </c>
      <c r="E73" s="370" t="s">
        <v>279</v>
      </c>
      <c r="F73" s="370">
        <v>500</v>
      </c>
      <c r="G73" s="242">
        <v>10500</v>
      </c>
      <c r="H73" s="370">
        <v>6</v>
      </c>
      <c r="I73" s="370">
        <v>0.5</v>
      </c>
      <c r="J73" s="747">
        <v>500</v>
      </c>
      <c r="K73" s="737"/>
    </row>
    <row r="74" spans="1:11" ht="16.8" thickBot="1">
      <c r="A74" s="593"/>
      <c r="B74" s="370"/>
      <c r="C74" s="357"/>
      <c r="D74" s="370"/>
      <c r="E74" s="370"/>
      <c r="F74" s="370"/>
      <c r="G74" s="243">
        <v>500</v>
      </c>
      <c r="H74" s="370"/>
      <c r="I74" s="370"/>
      <c r="J74" s="747"/>
      <c r="K74" s="737"/>
    </row>
    <row r="75" spans="1:11" ht="16.8" thickBot="1">
      <c r="A75" s="593" t="s">
        <v>1204</v>
      </c>
      <c r="B75" s="370" t="s">
        <v>1205</v>
      </c>
      <c r="C75" s="357" t="s">
        <v>1206</v>
      </c>
      <c r="D75" s="370" t="s">
        <v>262</v>
      </c>
      <c r="E75" s="370" t="s">
        <v>32</v>
      </c>
      <c r="F75" s="370">
        <v>30</v>
      </c>
      <c r="G75" s="52">
        <v>5500</v>
      </c>
      <c r="H75" s="370">
        <v>5</v>
      </c>
      <c r="I75" s="370">
        <v>1</v>
      </c>
      <c r="J75" s="748">
        <v>1000</v>
      </c>
      <c r="K75" s="745"/>
    </row>
    <row r="76" spans="1:11" ht="16.8" thickBot="1">
      <c r="A76" s="593"/>
      <c r="B76" s="370"/>
      <c r="C76" s="357"/>
      <c r="D76" s="370"/>
      <c r="E76" s="370"/>
      <c r="F76" s="370"/>
      <c r="G76" s="53">
        <v>5000</v>
      </c>
      <c r="H76" s="370"/>
      <c r="I76" s="370"/>
      <c r="J76" s="748"/>
      <c r="K76" s="745"/>
    </row>
    <row r="77" spans="1:11" ht="16.8" thickBot="1">
      <c r="A77" s="593" t="s">
        <v>1207</v>
      </c>
      <c r="B77" s="370" t="s">
        <v>1208</v>
      </c>
      <c r="C77" s="357" t="s">
        <v>1209</v>
      </c>
      <c r="D77" s="746" t="s">
        <v>1210</v>
      </c>
      <c r="E77" s="373" t="s">
        <v>32</v>
      </c>
      <c r="F77" s="370">
        <v>60</v>
      </c>
      <c r="G77" s="242">
        <v>5500</v>
      </c>
      <c r="H77" s="370">
        <v>5</v>
      </c>
      <c r="I77" s="370">
        <v>1</v>
      </c>
      <c r="J77" s="747">
        <v>1000</v>
      </c>
      <c r="K77" s="737"/>
    </row>
    <row r="78" spans="1:11" ht="16.8" thickBot="1">
      <c r="A78" s="593"/>
      <c r="B78" s="370"/>
      <c r="C78" s="357"/>
      <c r="D78" s="746"/>
      <c r="E78" s="373"/>
      <c r="F78" s="370"/>
      <c r="G78" s="53">
        <v>4500</v>
      </c>
      <c r="H78" s="370"/>
      <c r="I78" s="370"/>
      <c r="J78" s="747"/>
      <c r="K78" s="737"/>
    </row>
    <row r="79" spans="1:11" ht="16.8" thickBot="1">
      <c r="A79" s="738" t="s">
        <v>22</v>
      </c>
      <c r="B79" s="738"/>
      <c r="C79" s="739"/>
      <c r="D79" s="738"/>
      <c r="E79" s="740"/>
      <c r="F79" s="366">
        <v>700</v>
      </c>
      <c r="G79" s="244">
        <v>52000</v>
      </c>
      <c r="H79" s="741"/>
      <c r="I79" s="742">
        <f>SUM(I71:I78)</f>
        <v>7.5</v>
      </c>
      <c r="J79" s="744">
        <f>SUM(J71:J78)</f>
        <v>7500</v>
      </c>
      <c r="K79" s="736"/>
    </row>
    <row r="80" spans="1:11" ht="17.399999999999999" thickTop="1" thickBot="1">
      <c r="A80" s="738"/>
      <c r="B80" s="738"/>
      <c r="C80" s="738"/>
      <c r="D80" s="738"/>
      <c r="E80" s="740"/>
      <c r="F80" s="366"/>
      <c r="G80" s="55">
        <v>37000</v>
      </c>
      <c r="H80" s="741"/>
      <c r="I80" s="743"/>
      <c r="J80" s="744"/>
      <c r="K80" s="736"/>
    </row>
    <row r="81" spans="1:11" ht="16.8" thickTop="1">
      <c r="A81" s="16"/>
      <c r="B81" s="16"/>
      <c r="C81" s="16"/>
      <c r="D81" s="16"/>
      <c r="E81" s="16"/>
      <c r="F81" s="16"/>
      <c r="G81" s="16"/>
      <c r="H81" s="16"/>
      <c r="I81" s="16"/>
      <c r="J81" s="16"/>
      <c r="K81" s="16"/>
    </row>
    <row r="82" spans="1:11">
      <c r="A82" s="107"/>
      <c r="B82" s="108" t="s">
        <v>2</v>
      </c>
      <c r="C82" s="108"/>
      <c r="D82" s="107"/>
      <c r="E82" s="107"/>
      <c r="F82" s="107"/>
      <c r="G82" s="107"/>
      <c r="H82" s="107"/>
      <c r="I82" s="107"/>
      <c r="J82" s="107"/>
      <c r="K82" s="107"/>
    </row>
    <row r="83" spans="1:11" ht="16.8" thickBot="1">
      <c r="A83" s="109" t="s">
        <v>1211</v>
      </c>
      <c r="B83" s="164" t="s">
        <v>1212</v>
      </c>
      <c r="C83" s="164" t="s">
        <v>5</v>
      </c>
      <c r="D83" s="118">
        <v>5</v>
      </c>
      <c r="E83" s="168" t="s">
        <v>6</v>
      </c>
      <c r="F83" s="168"/>
      <c r="G83" s="395" t="s">
        <v>7</v>
      </c>
      <c r="H83" s="457"/>
      <c r="I83" s="457"/>
      <c r="J83" s="245">
        <f>J96</f>
        <v>12000</v>
      </c>
      <c r="K83" s="110" t="s">
        <v>8</v>
      </c>
    </row>
    <row r="84" spans="1:11" ht="16.8" customHeight="1" thickTop="1">
      <c r="A84" s="321" t="s">
        <v>9</v>
      </c>
      <c r="B84" s="350" t="s">
        <v>10</v>
      </c>
      <c r="C84" s="350" t="s">
        <v>11</v>
      </c>
      <c r="D84" s="350" t="s">
        <v>12</v>
      </c>
      <c r="E84" s="350" t="s">
        <v>13</v>
      </c>
      <c r="F84" s="350" t="s">
        <v>14</v>
      </c>
      <c r="G84" s="17" t="s">
        <v>15</v>
      </c>
      <c r="H84" s="475" t="s">
        <v>2036</v>
      </c>
      <c r="I84" s="476"/>
      <c r="J84" s="477"/>
      <c r="K84" s="458" t="s">
        <v>17</v>
      </c>
    </row>
    <row r="85" spans="1:11" ht="16.8" thickBot="1">
      <c r="A85" s="338"/>
      <c r="B85" s="338"/>
      <c r="C85" s="338"/>
      <c r="D85" s="338"/>
      <c r="E85" s="338"/>
      <c r="F85" s="365"/>
      <c r="G85" s="18" t="s">
        <v>18</v>
      </c>
      <c r="H85" s="114" t="s">
        <v>19</v>
      </c>
      <c r="I85" s="115" t="s">
        <v>20</v>
      </c>
      <c r="J85" s="115" t="s">
        <v>21</v>
      </c>
      <c r="K85" s="459"/>
    </row>
    <row r="86" spans="1:11">
      <c r="A86" s="412" t="s">
        <v>1213</v>
      </c>
      <c r="B86" s="321" t="s">
        <v>1763</v>
      </c>
      <c r="C86" s="460" t="s">
        <v>1214</v>
      </c>
      <c r="D86" s="321" t="s">
        <v>586</v>
      </c>
      <c r="E86" s="432" t="s">
        <v>32</v>
      </c>
      <c r="F86" s="321">
        <v>30</v>
      </c>
      <c r="G86" s="25">
        <v>15000</v>
      </c>
      <c r="H86" s="321">
        <v>7</v>
      </c>
      <c r="I86" s="321">
        <v>4</v>
      </c>
      <c r="J86" s="437">
        <v>4000</v>
      </c>
      <c r="K86" s="450"/>
    </row>
    <row r="87" spans="1:11" ht="16.8" thickBot="1">
      <c r="A87" s="413"/>
      <c r="B87" s="338"/>
      <c r="C87" s="461"/>
      <c r="D87" s="338"/>
      <c r="E87" s="433"/>
      <c r="F87" s="341"/>
      <c r="G87" s="171">
        <v>5000</v>
      </c>
      <c r="H87" s="338"/>
      <c r="I87" s="338"/>
      <c r="J87" s="393"/>
      <c r="K87" s="439"/>
    </row>
    <row r="88" spans="1:11">
      <c r="A88" s="455" t="s">
        <v>1215</v>
      </c>
      <c r="B88" s="321" t="s">
        <v>1764</v>
      </c>
      <c r="C88" s="339" t="s">
        <v>1216</v>
      </c>
      <c r="D88" s="321" t="s">
        <v>586</v>
      </c>
      <c r="E88" s="432" t="s">
        <v>32</v>
      </c>
      <c r="F88" s="321">
        <v>30</v>
      </c>
      <c r="G88" s="25">
        <v>31000</v>
      </c>
      <c r="H88" s="436">
        <v>7</v>
      </c>
      <c r="I88" s="321">
        <v>4</v>
      </c>
      <c r="J88" s="437">
        <v>4000</v>
      </c>
      <c r="K88" s="434"/>
    </row>
    <row r="89" spans="1:11" ht="16.8" thickBot="1">
      <c r="A89" s="456"/>
      <c r="B89" s="338"/>
      <c r="C89" s="340"/>
      <c r="D89" s="338"/>
      <c r="E89" s="433"/>
      <c r="F89" s="341"/>
      <c r="G89" s="172">
        <v>15000</v>
      </c>
      <c r="H89" s="436"/>
      <c r="I89" s="338"/>
      <c r="J89" s="393"/>
      <c r="K89" s="435"/>
    </row>
    <row r="90" spans="1:11">
      <c r="A90" s="412" t="s">
        <v>1217</v>
      </c>
      <c r="B90" s="321" t="s">
        <v>1765</v>
      </c>
      <c r="C90" s="339" t="s">
        <v>1218</v>
      </c>
      <c r="D90" s="321" t="s">
        <v>586</v>
      </c>
      <c r="E90" s="321" t="s">
        <v>32</v>
      </c>
      <c r="F90" s="321">
        <v>30</v>
      </c>
      <c r="G90" s="29">
        <v>3500</v>
      </c>
      <c r="H90" s="321">
        <v>7</v>
      </c>
      <c r="I90" s="321">
        <v>1</v>
      </c>
      <c r="J90" s="437">
        <v>1000</v>
      </c>
      <c r="K90" s="438"/>
    </row>
    <row r="91" spans="1:11" ht="16.8" thickBot="1">
      <c r="A91" s="413"/>
      <c r="B91" s="338"/>
      <c r="C91" s="340"/>
      <c r="D91" s="338"/>
      <c r="E91" s="338"/>
      <c r="F91" s="341"/>
      <c r="G91" s="171">
        <v>1500</v>
      </c>
      <c r="H91" s="338"/>
      <c r="I91" s="338"/>
      <c r="J91" s="393"/>
      <c r="K91" s="439"/>
    </row>
    <row r="92" spans="1:11">
      <c r="A92" s="412" t="s">
        <v>1219</v>
      </c>
      <c r="B92" s="321" t="s">
        <v>1220</v>
      </c>
      <c r="C92" s="339" t="s">
        <v>1221</v>
      </c>
      <c r="D92" s="321" t="s">
        <v>1222</v>
      </c>
      <c r="E92" s="321" t="s">
        <v>32</v>
      </c>
      <c r="F92" s="321">
        <v>50</v>
      </c>
      <c r="G92" s="25">
        <v>8000</v>
      </c>
      <c r="H92" s="321">
        <v>3</v>
      </c>
      <c r="I92" s="321">
        <v>2</v>
      </c>
      <c r="J92" s="467">
        <v>2000</v>
      </c>
      <c r="K92" s="434"/>
    </row>
    <row r="93" spans="1:11" ht="16.8" thickBot="1">
      <c r="A93" s="413"/>
      <c r="B93" s="338"/>
      <c r="C93" s="340"/>
      <c r="D93" s="338"/>
      <c r="E93" s="338"/>
      <c r="F93" s="341"/>
      <c r="G93" s="172">
        <v>4000</v>
      </c>
      <c r="H93" s="338"/>
      <c r="I93" s="338"/>
      <c r="J93" s="468"/>
      <c r="K93" s="435"/>
    </row>
    <row r="94" spans="1:11">
      <c r="A94" s="412" t="s">
        <v>1223</v>
      </c>
      <c r="B94" s="321" t="s">
        <v>1224</v>
      </c>
      <c r="C94" s="339" t="s">
        <v>1206</v>
      </c>
      <c r="D94" s="321" t="s">
        <v>791</v>
      </c>
      <c r="E94" s="436" t="s">
        <v>620</v>
      </c>
      <c r="F94" s="321">
        <v>200</v>
      </c>
      <c r="G94" s="29">
        <v>6000</v>
      </c>
      <c r="H94" s="321">
        <v>5</v>
      </c>
      <c r="I94" s="321">
        <v>1</v>
      </c>
      <c r="J94" s="437">
        <v>1000</v>
      </c>
      <c r="K94" s="438"/>
    </row>
    <row r="95" spans="1:11" ht="16.8" thickBot="1">
      <c r="A95" s="413"/>
      <c r="B95" s="338"/>
      <c r="C95" s="340"/>
      <c r="D95" s="338"/>
      <c r="E95" s="436"/>
      <c r="F95" s="341"/>
      <c r="G95" s="172">
        <v>3000</v>
      </c>
      <c r="H95" s="338"/>
      <c r="I95" s="338"/>
      <c r="J95" s="393"/>
      <c r="K95" s="439"/>
    </row>
    <row r="96" spans="1:11" ht="16.8" thickBot="1">
      <c r="A96" s="321" t="s">
        <v>22</v>
      </c>
      <c r="B96" s="321"/>
      <c r="C96" s="325"/>
      <c r="D96" s="321"/>
      <c r="E96" s="606"/>
      <c r="F96" s="321">
        <v>340</v>
      </c>
      <c r="G96" s="30">
        <v>63500</v>
      </c>
      <c r="H96" s="446"/>
      <c r="I96" s="330">
        <f>SUM(I86:I95)</f>
        <v>12</v>
      </c>
      <c r="J96" s="398">
        <f>SUM(J86:J95)</f>
        <v>12000</v>
      </c>
      <c r="K96" s="450"/>
    </row>
    <row r="97" spans="1:11" ht="16.8" thickBot="1">
      <c r="A97" s="324"/>
      <c r="B97" s="324"/>
      <c r="C97" s="324"/>
      <c r="D97" s="324"/>
      <c r="E97" s="607"/>
      <c r="F97" s="327"/>
      <c r="G97" s="161">
        <v>28500</v>
      </c>
      <c r="H97" s="447"/>
      <c r="I97" s="331"/>
      <c r="J97" s="399"/>
      <c r="K97" s="451"/>
    </row>
    <row r="98" spans="1:11" ht="16.8" thickTop="1">
      <c r="A98" s="16"/>
      <c r="B98" s="16"/>
      <c r="C98" s="16"/>
      <c r="D98" s="16"/>
      <c r="E98" s="16"/>
      <c r="F98" s="16"/>
      <c r="G98" s="16"/>
      <c r="H98" s="16"/>
      <c r="I98" s="16"/>
      <c r="J98" s="16"/>
      <c r="K98" s="16"/>
    </row>
    <row r="99" spans="1:11">
      <c r="A99" s="107"/>
      <c r="B99" s="108" t="s">
        <v>2</v>
      </c>
      <c r="C99" s="108"/>
      <c r="D99" s="107"/>
      <c r="E99" s="107"/>
      <c r="F99" s="107"/>
      <c r="G99" s="107"/>
      <c r="H99" s="107"/>
      <c r="I99" s="107"/>
      <c r="J99" s="107"/>
      <c r="K99" s="107"/>
    </row>
    <row r="100" spans="1:11" ht="16.8" thickBot="1">
      <c r="A100" s="109" t="s">
        <v>96</v>
      </c>
      <c r="B100" s="164" t="s">
        <v>97</v>
      </c>
      <c r="C100" s="164" t="s">
        <v>5</v>
      </c>
      <c r="D100" s="118">
        <v>5</v>
      </c>
      <c r="E100" s="168" t="s">
        <v>6</v>
      </c>
      <c r="F100" s="168"/>
      <c r="G100" s="395" t="s">
        <v>7</v>
      </c>
      <c r="H100" s="457"/>
      <c r="I100" s="457"/>
      <c r="J100" s="56">
        <f>J113</f>
        <v>7000</v>
      </c>
      <c r="K100" s="110" t="s">
        <v>8</v>
      </c>
    </row>
    <row r="101" spans="1:11" ht="16.8" customHeight="1" thickTop="1">
      <c r="A101" s="321" t="s">
        <v>9</v>
      </c>
      <c r="B101" s="350" t="s">
        <v>10</v>
      </c>
      <c r="C101" s="350" t="s">
        <v>11</v>
      </c>
      <c r="D101" s="350" t="s">
        <v>12</v>
      </c>
      <c r="E101" s="350" t="s">
        <v>13</v>
      </c>
      <c r="F101" s="350" t="s">
        <v>14</v>
      </c>
      <c r="G101" s="17" t="s">
        <v>15</v>
      </c>
      <c r="H101" s="475" t="s">
        <v>2036</v>
      </c>
      <c r="I101" s="476"/>
      <c r="J101" s="477"/>
      <c r="K101" s="458" t="s">
        <v>17</v>
      </c>
    </row>
    <row r="102" spans="1:11" ht="16.8" thickBot="1">
      <c r="A102" s="338"/>
      <c r="B102" s="338"/>
      <c r="C102" s="338"/>
      <c r="D102" s="338"/>
      <c r="E102" s="338"/>
      <c r="F102" s="365"/>
      <c r="G102" s="18" t="s">
        <v>18</v>
      </c>
      <c r="H102" s="114" t="s">
        <v>19</v>
      </c>
      <c r="I102" s="115" t="s">
        <v>20</v>
      </c>
      <c r="J102" s="115" t="s">
        <v>21</v>
      </c>
      <c r="K102" s="459"/>
    </row>
    <row r="103" spans="1:11">
      <c r="A103" s="412" t="s">
        <v>1225</v>
      </c>
      <c r="B103" s="321" t="s">
        <v>1226</v>
      </c>
      <c r="C103" s="460" t="s">
        <v>1227</v>
      </c>
      <c r="D103" s="321" t="s">
        <v>1228</v>
      </c>
      <c r="E103" s="432" t="s">
        <v>1229</v>
      </c>
      <c r="F103" s="321">
        <v>20</v>
      </c>
      <c r="G103" s="25">
        <v>7500</v>
      </c>
      <c r="H103" s="321">
        <v>7</v>
      </c>
      <c r="I103" s="321">
        <v>1</v>
      </c>
      <c r="J103" s="437">
        <v>1000</v>
      </c>
      <c r="K103" s="450"/>
    </row>
    <row r="104" spans="1:11" ht="16.8" thickBot="1">
      <c r="A104" s="413"/>
      <c r="B104" s="338"/>
      <c r="C104" s="461"/>
      <c r="D104" s="338"/>
      <c r="E104" s="433"/>
      <c r="F104" s="341"/>
      <c r="G104" s="171">
        <v>2000</v>
      </c>
      <c r="H104" s="338"/>
      <c r="I104" s="338"/>
      <c r="J104" s="393"/>
      <c r="K104" s="439"/>
    </row>
    <row r="105" spans="1:11">
      <c r="A105" s="455" t="s">
        <v>1230</v>
      </c>
      <c r="B105" s="321" t="s">
        <v>1231</v>
      </c>
      <c r="C105" s="339" t="s">
        <v>1232</v>
      </c>
      <c r="D105" s="321" t="s">
        <v>586</v>
      </c>
      <c r="E105" s="432" t="s">
        <v>1229</v>
      </c>
      <c r="F105" s="321">
        <v>20</v>
      </c>
      <c r="G105" s="25">
        <v>6000</v>
      </c>
      <c r="H105" s="436">
        <v>7</v>
      </c>
      <c r="I105" s="321">
        <v>1</v>
      </c>
      <c r="J105" s="437">
        <v>1000</v>
      </c>
      <c r="K105" s="434"/>
    </row>
    <row r="106" spans="1:11" ht="16.8" thickBot="1">
      <c r="A106" s="456"/>
      <c r="B106" s="338"/>
      <c r="C106" s="340"/>
      <c r="D106" s="338"/>
      <c r="E106" s="433"/>
      <c r="F106" s="341"/>
      <c r="G106" s="172">
        <v>2000</v>
      </c>
      <c r="H106" s="436"/>
      <c r="I106" s="338"/>
      <c r="J106" s="393"/>
      <c r="K106" s="435"/>
    </row>
    <row r="107" spans="1:11">
      <c r="A107" s="412" t="s">
        <v>1233</v>
      </c>
      <c r="B107" s="321" t="s">
        <v>1234</v>
      </c>
      <c r="C107" s="339" t="s">
        <v>1235</v>
      </c>
      <c r="D107" s="321" t="s">
        <v>1236</v>
      </c>
      <c r="E107" s="321" t="s">
        <v>1229</v>
      </c>
      <c r="F107" s="321">
        <v>20</v>
      </c>
      <c r="G107" s="29">
        <v>5200</v>
      </c>
      <c r="H107" s="321">
        <v>7</v>
      </c>
      <c r="I107" s="321">
        <v>2</v>
      </c>
      <c r="J107" s="437">
        <v>2000</v>
      </c>
      <c r="K107" s="438"/>
    </row>
    <row r="108" spans="1:11" ht="16.8" thickBot="1">
      <c r="A108" s="413"/>
      <c r="B108" s="338"/>
      <c r="C108" s="340"/>
      <c r="D108" s="338"/>
      <c r="E108" s="338"/>
      <c r="F108" s="341"/>
      <c r="G108" s="171">
        <v>4000</v>
      </c>
      <c r="H108" s="338"/>
      <c r="I108" s="338"/>
      <c r="J108" s="393"/>
      <c r="K108" s="439"/>
    </row>
    <row r="109" spans="1:11">
      <c r="A109" s="412" t="s">
        <v>1237</v>
      </c>
      <c r="B109" s="321" t="s">
        <v>1238</v>
      </c>
      <c r="C109" s="339" t="s">
        <v>1239</v>
      </c>
      <c r="D109" s="321" t="s">
        <v>262</v>
      </c>
      <c r="E109" s="321" t="s">
        <v>1240</v>
      </c>
      <c r="F109" s="321">
        <v>50</v>
      </c>
      <c r="G109" s="25">
        <v>8500</v>
      </c>
      <c r="H109" s="321">
        <v>5</v>
      </c>
      <c r="I109" s="321">
        <v>1</v>
      </c>
      <c r="J109" s="467">
        <v>1000</v>
      </c>
      <c r="K109" s="434"/>
    </row>
    <row r="110" spans="1:11" ht="16.8" thickBot="1">
      <c r="A110" s="413"/>
      <c r="B110" s="338"/>
      <c r="C110" s="340"/>
      <c r="D110" s="338"/>
      <c r="E110" s="338"/>
      <c r="F110" s="341"/>
      <c r="G110" s="172">
        <v>2000</v>
      </c>
      <c r="H110" s="338"/>
      <c r="I110" s="338"/>
      <c r="J110" s="468"/>
      <c r="K110" s="435"/>
    </row>
    <row r="111" spans="1:11">
      <c r="A111" s="412" t="s">
        <v>1241</v>
      </c>
      <c r="B111" s="321" t="s">
        <v>864</v>
      </c>
      <c r="C111" s="339" t="s">
        <v>1242</v>
      </c>
      <c r="D111" s="321" t="s">
        <v>1243</v>
      </c>
      <c r="E111" s="436" t="s">
        <v>1244</v>
      </c>
      <c r="F111" s="321">
        <v>20</v>
      </c>
      <c r="G111" s="29">
        <v>10100</v>
      </c>
      <c r="H111" s="321">
        <v>7</v>
      </c>
      <c r="I111" s="321">
        <v>2</v>
      </c>
      <c r="J111" s="437">
        <v>2000</v>
      </c>
      <c r="K111" s="438"/>
    </row>
    <row r="112" spans="1:11" ht="16.8" thickBot="1">
      <c r="A112" s="413"/>
      <c r="B112" s="338"/>
      <c r="C112" s="340"/>
      <c r="D112" s="338"/>
      <c r="E112" s="436"/>
      <c r="F112" s="341"/>
      <c r="G112" s="172">
        <v>4000</v>
      </c>
      <c r="H112" s="338"/>
      <c r="I112" s="338"/>
      <c r="J112" s="393"/>
      <c r="K112" s="439"/>
    </row>
    <row r="113" spans="1:11" ht="16.8" thickBot="1">
      <c r="A113" s="321" t="s">
        <v>22</v>
      </c>
      <c r="B113" s="321"/>
      <c r="C113" s="325"/>
      <c r="D113" s="321"/>
      <c r="E113" s="606"/>
      <c r="F113" s="321">
        <v>130</v>
      </c>
      <c r="G113" s="30">
        <v>37300</v>
      </c>
      <c r="H113" s="446"/>
      <c r="I113" s="330">
        <f>SUM(I103:I112)</f>
        <v>7</v>
      </c>
      <c r="J113" s="398">
        <f>SUM(J103:J112)</f>
        <v>7000</v>
      </c>
      <c r="K113" s="450"/>
    </row>
    <row r="114" spans="1:11" ht="16.8" thickBot="1">
      <c r="A114" s="324"/>
      <c r="B114" s="324"/>
      <c r="C114" s="324"/>
      <c r="D114" s="324"/>
      <c r="E114" s="607"/>
      <c r="F114" s="327"/>
      <c r="G114" s="161">
        <v>14000</v>
      </c>
      <c r="H114" s="447"/>
      <c r="I114" s="331"/>
      <c r="J114" s="399"/>
      <c r="K114" s="451"/>
    </row>
    <row r="115" spans="1:11" ht="16.8" thickTop="1">
      <c r="A115" s="16"/>
      <c r="B115" s="16"/>
      <c r="C115" s="16"/>
      <c r="D115" s="16"/>
      <c r="E115" s="16"/>
      <c r="F115" s="16"/>
      <c r="G115" s="16"/>
      <c r="H115" s="16"/>
      <c r="I115" s="16"/>
      <c r="J115" s="16"/>
      <c r="K115" s="16"/>
    </row>
    <row r="116" spans="1:11">
      <c r="A116" s="107"/>
      <c r="B116" s="108" t="s">
        <v>2</v>
      </c>
      <c r="C116" s="108"/>
      <c r="D116" s="107"/>
      <c r="E116" s="107"/>
      <c r="F116" s="107"/>
      <c r="G116" s="107"/>
      <c r="H116" s="107"/>
      <c r="I116" s="107"/>
      <c r="J116" s="107"/>
      <c r="K116" s="107"/>
    </row>
    <row r="117" spans="1:11" ht="16.8" thickBot="1">
      <c r="A117" s="109" t="s">
        <v>1245</v>
      </c>
      <c r="B117" s="164" t="s">
        <v>1246</v>
      </c>
      <c r="C117" s="164" t="s">
        <v>5</v>
      </c>
      <c r="D117" s="118">
        <v>4</v>
      </c>
      <c r="E117" s="168" t="s">
        <v>6</v>
      </c>
      <c r="F117" s="168"/>
      <c r="G117" s="395" t="s">
        <v>7</v>
      </c>
      <c r="H117" s="395"/>
      <c r="I117" s="395"/>
      <c r="J117" s="246">
        <f>J128</f>
        <v>6000</v>
      </c>
      <c r="K117" s="110" t="s">
        <v>8</v>
      </c>
    </row>
    <row r="118" spans="1:11" ht="16.8" customHeight="1" thickTop="1">
      <c r="A118" s="348" t="s">
        <v>9</v>
      </c>
      <c r="B118" s="350" t="s">
        <v>10</v>
      </c>
      <c r="C118" s="350" t="s">
        <v>11</v>
      </c>
      <c r="D118" s="350" t="s">
        <v>12</v>
      </c>
      <c r="E118" s="350" t="s">
        <v>13</v>
      </c>
      <c r="F118" s="350" t="s">
        <v>14</v>
      </c>
      <c r="G118" s="11" t="s">
        <v>15</v>
      </c>
      <c r="H118" s="475" t="s">
        <v>2036</v>
      </c>
      <c r="I118" s="476"/>
      <c r="J118" s="477"/>
      <c r="K118" s="354" t="s">
        <v>17</v>
      </c>
    </row>
    <row r="119" spans="1:11" ht="16.8" thickBot="1">
      <c r="A119" s="348"/>
      <c r="B119" s="350"/>
      <c r="C119" s="350"/>
      <c r="D119" s="350"/>
      <c r="E119" s="350"/>
      <c r="F119" s="365"/>
      <c r="G119" s="12" t="s">
        <v>18</v>
      </c>
      <c r="H119" s="111" t="s">
        <v>19</v>
      </c>
      <c r="I119" s="111" t="s">
        <v>20</v>
      </c>
      <c r="J119" s="111" t="s">
        <v>21</v>
      </c>
      <c r="K119" s="355"/>
    </row>
    <row r="120" spans="1:11" ht="16.8" thickBot="1">
      <c r="A120" s="336" t="s">
        <v>1247</v>
      </c>
      <c r="B120" s="321" t="s">
        <v>1248</v>
      </c>
      <c r="C120" s="339" t="s">
        <v>1249</v>
      </c>
      <c r="D120" s="321" t="s">
        <v>1250</v>
      </c>
      <c r="E120" s="321" t="s">
        <v>1251</v>
      </c>
      <c r="F120" s="321">
        <v>50</v>
      </c>
      <c r="G120" s="25">
        <v>2000</v>
      </c>
      <c r="H120" s="343">
        <v>7</v>
      </c>
      <c r="I120" s="345">
        <v>1</v>
      </c>
      <c r="J120" s="394">
        <v>1000</v>
      </c>
      <c r="K120" s="343"/>
    </row>
    <row r="121" spans="1:11" ht="16.8" thickBot="1">
      <c r="A121" s="337"/>
      <c r="B121" s="338"/>
      <c r="C121" s="340"/>
      <c r="D121" s="338"/>
      <c r="E121" s="338"/>
      <c r="F121" s="341"/>
      <c r="G121" s="172">
        <v>1000</v>
      </c>
      <c r="H121" s="343"/>
      <c r="I121" s="345"/>
      <c r="J121" s="394"/>
      <c r="K121" s="344"/>
    </row>
    <row r="122" spans="1:11">
      <c r="A122" s="321" t="s">
        <v>1252</v>
      </c>
      <c r="B122" s="321" t="s">
        <v>1253</v>
      </c>
      <c r="C122" s="339" t="s">
        <v>1254</v>
      </c>
      <c r="D122" s="321" t="s">
        <v>591</v>
      </c>
      <c r="E122" s="321" t="s">
        <v>1251</v>
      </c>
      <c r="F122" s="321">
        <v>100</v>
      </c>
      <c r="G122" s="25">
        <v>2800</v>
      </c>
      <c r="H122" s="321">
        <v>6</v>
      </c>
      <c r="I122" s="321">
        <v>1</v>
      </c>
      <c r="J122" s="392">
        <v>1000</v>
      </c>
      <c r="K122" s="321"/>
    </row>
    <row r="123" spans="1:11" ht="16.8" thickBot="1">
      <c r="A123" s="338"/>
      <c r="B123" s="338"/>
      <c r="C123" s="340"/>
      <c r="D123" s="338"/>
      <c r="E123" s="338"/>
      <c r="F123" s="338"/>
      <c r="G123" s="172">
        <v>2000</v>
      </c>
      <c r="H123" s="338"/>
      <c r="I123" s="338"/>
      <c r="J123" s="393"/>
      <c r="K123" s="322"/>
    </row>
    <row r="124" spans="1:11">
      <c r="A124" s="336" t="s">
        <v>1255</v>
      </c>
      <c r="B124" s="321" t="s">
        <v>1256</v>
      </c>
      <c r="C124" s="339" t="s">
        <v>1257</v>
      </c>
      <c r="D124" s="321" t="s">
        <v>1258</v>
      </c>
      <c r="E124" s="321" t="s">
        <v>1251</v>
      </c>
      <c r="F124" s="321">
        <v>80</v>
      </c>
      <c r="G124" s="25">
        <v>4200</v>
      </c>
      <c r="H124" s="321">
        <v>5</v>
      </c>
      <c r="I124" s="321">
        <v>2</v>
      </c>
      <c r="J124" s="415">
        <v>2000</v>
      </c>
      <c r="K124" s="321"/>
    </row>
    <row r="125" spans="1:11" ht="16.8" thickBot="1">
      <c r="A125" s="337"/>
      <c r="B125" s="338"/>
      <c r="C125" s="340"/>
      <c r="D125" s="338"/>
      <c r="E125" s="338"/>
      <c r="F125" s="341"/>
      <c r="G125" s="172">
        <v>3000</v>
      </c>
      <c r="H125" s="338"/>
      <c r="I125" s="338"/>
      <c r="J125" s="393"/>
      <c r="K125" s="322"/>
    </row>
    <row r="126" spans="1:11">
      <c r="A126" s="336" t="s">
        <v>1259</v>
      </c>
      <c r="B126" s="321" t="s">
        <v>1260</v>
      </c>
      <c r="C126" s="339" t="s">
        <v>1261</v>
      </c>
      <c r="D126" s="321" t="s">
        <v>1258</v>
      </c>
      <c r="E126" s="321" t="s">
        <v>1251</v>
      </c>
      <c r="F126" s="321">
        <v>70</v>
      </c>
      <c r="G126" s="25">
        <v>4900</v>
      </c>
      <c r="H126" s="321">
        <v>5</v>
      </c>
      <c r="I126" s="321">
        <v>2</v>
      </c>
      <c r="J126" s="415">
        <v>2000</v>
      </c>
      <c r="K126" s="321"/>
    </row>
    <row r="127" spans="1:11" ht="16.8" thickBot="1">
      <c r="A127" s="337"/>
      <c r="B127" s="338"/>
      <c r="C127" s="340"/>
      <c r="D127" s="338"/>
      <c r="E127" s="338"/>
      <c r="F127" s="341"/>
      <c r="G127" s="172">
        <v>3000</v>
      </c>
      <c r="H127" s="338"/>
      <c r="I127" s="338"/>
      <c r="J127" s="393"/>
      <c r="K127" s="322"/>
    </row>
    <row r="128" spans="1:11" ht="16.8" thickBot="1">
      <c r="A128" s="360" t="s">
        <v>22</v>
      </c>
      <c r="B128" s="360"/>
      <c r="C128" s="384"/>
      <c r="D128" s="360"/>
      <c r="E128" s="360"/>
      <c r="F128" s="462">
        <v>300</v>
      </c>
      <c r="G128" s="26">
        <v>13900</v>
      </c>
      <c r="H128" s="396"/>
      <c r="I128" s="330">
        <f>SUM(I120:I127)</f>
        <v>6</v>
      </c>
      <c r="J128" s="398">
        <f>SUM(J120:J127)</f>
        <v>6000</v>
      </c>
      <c r="K128" s="434"/>
    </row>
    <row r="129" spans="1:11" ht="16.8" thickBot="1">
      <c r="A129" s="478"/>
      <c r="B129" s="383"/>
      <c r="C129" s="385"/>
      <c r="D129" s="383"/>
      <c r="E129" s="383"/>
      <c r="F129" s="469"/>
      <c r="G129" s="161">
        <v>9000</v>
      </c>
      <c r="H129" s="397"/>
      <c r="I129" s="331"/>
      <c r="J129" s="399"/>
      <c r="K129" s="464"/>
    </row>
    <row r="130" spans="1:11" ht="16.8" thickTop="1">
      <c r="A130" s="16"/>
      <c r="B130" s="16"/>
      <c r="C130" s="16"/>
      <c r="D130" s="16"/>
      <c r="E130" s="16"/>
      <c r="F130" s="16"/>
      <c r="G130" s="16"/>
      <c r="H130" s="16"/>
      <c r="I130" s="16"/>
      <c r="J130" s="16"/>
      <c r="K130" s="16"/>
    </row>
    <row r="131" spans="1:11">
      <c r="A131" s="107"/>
      <c r="B131" s="108" t="s">
        <v>2</v>
      </c>
      <c r="C131" s="108"/>
      <c r="D131" s="107"/>
      <c r="E131" s="107"/>
      <c r="F131" s="107"/>
      <c r="G131" s="107"/>
      <c r="H131" s="107"/>
      <c r="I131" s="107"/>
      <c r="J131" s="107"/>
      <c r="K131" s="107"/>
    </row>
    <row r="132" spans="1:11" ht="16.8" thickBot="1">
      <c r="A132" s="109" t="s">
        <v>73</v>
      </c>
      <c r="B132" s="164" t="s">
        <v>100</v>
      </c>
      <c r="C132" s="164" t="s">
        <v>5</v>
      </c>
      <c r="D132" s="118">
        <v>2</v>
      </c>
      <c r="E132" s="168" t="s">
        <v>6</v>
      </c>
      <c r="F132" s="168"/>
      <c r="G132" s="395" t="s">
        <v>7</v>
      </c>
      <c r="H132" s="457"/>
      <c r="I132" s="457"/>
      <c r="J132" s="56">
        <f>J139</f>
        <v>3000</v>
      </c>
      <c r="K132" s="110" t="s">
        <v>8</v>
      </c>
    </row>
    <row r="133" spans="1:11" ht="16.8" customHeight="1" thickTop="1">
      <c r="A133" s="321" t="s">
        <v>9</v>
      </c>
      <c r="B133" s="350" t="s">
        <v>10</v>
      </c>
      <c r="C133" s="350" t="s">
        <v>11</v>
      </c>
      <c r="D133" s="350" t="s">
        <v>12</v>
      </c>
      <c r="E133" s="350" t="s">
        <v>13</v>
      </c>
      <c r="F133" s="350" t="s">
        <v>14</v>
      </c>
      <c r="G133" s="17" t="s">
        <v>15</v>
      </c>
      <c r="H133" s="475" t="s">
        <v>2036</v>
      </c>
      <c r="I133" s="476"/>
      <c r="J133" s="477"/>
      <c r="K133" s="458" t="s">
        <v>17</v>
      </c>
    </row>
    <row r="134" spans="1:11" ht="16.8" thickBot="1">
      <c r="A134" s="338"/>
      <c r="B134" s="338"/>
      <c r="C134" s="338"/>
      <c r="D134" s="338"/>
      <c r="E134" s="338"/>
      <c r="F134" s="365"/>
      <c r="G134" s="18" t="s">
        <v>18</v>
      </c>
      <c r="H134" s="114" t="s">
        <v>19</v>
      </c>
      <c r="I134" s="115" t="s">
        <v>20</v>
      </c>
      <c r="J134" s="115" t="s">
        <v>21</v>
      </c>
      <c r="K134" s="459"/>
    </row>
    <row r="135" spans="1:11">
      <c r="A135" s="412" t="s">
        <v>1262</v>
      </c>
      <c r="B135" s="321" t="s">
        <v>1263</v>
      </c>
      <c r="C135" s="460" t="s">
        <v>403</v>
      </c>
      <c r="D135" s="321" t="s">
        <v>1264</v>
      </c>
      <c r="E135" s="432" t="s">
        <v>1265</v>
      </c>
      <c r="F135" s="321">
        <v>30</v>
      </c>
      <c r="G135" s="25">
        <v>1505</v>
      </c>
      <c r="H135" s="321">
        <v>5</v>
      </c>
      <c r="I135" s="321">
        <v>1</v>
      </c>
      <c r="J135" s="437">
        <v>1000</v>
      </c>
      <c r="K135" s="604"/>
    </row>
    <row r="136" spans="1:11" ht="16.8" thickBot="1">
      <c r="A136" s="413"/>
      <c r="B136" s="338"/>
      <c r="C136" s="461"/>
      <c r="D136" s="338"/>
      <c r="E136" s="433"/>
      <c r="F136" s="341"/>
      <c r="G136" s="171">
        <v>1500</v>
      </c>
      <c r="H136" s="338"/>
      <c r="I136" s="338"/>
      <c r="J136" s="393"/>
      <c r="K136" s="608"/>
    </row>
    <row r="137" spans="1:11">
      <c r="A137" s="455" t="s">
        <v>1266</v>
      </c>
      <c r="B137" s="321" t="s">
        <v>1766</v>
      </c>
      <c r="C137" s="339" t="s">
        <v>1267</v>
      </c>
      <c r="D137" s="321" t="s">
        <v>1268</v>
      </c>
      <c r="E137" s="432" t="s">
        <v>32</v>
      </c>
      <c r="F137" s="321">
        <v>40</v>
      </c>
      <c r="G137" s="25">
        <v>2505</v>
      </c>
      <c r="H137" s="436">
        <v>7</v>
      </c>
      <c r="I137" s="321">
        <v>2</v>
      </c>
      <c r="J137" s="437">
        <v>2000</v>
      </c>
      <c r="K137" s="321"/>
    </row>
    <row r="138" spans="1:11" ht="16.8" thickBot="1">
      <c r="A138" s="456"/>
      <c r="B138" s="338"/>
      <c r="C138" s="340"/>
      <c r="D138" s="338"/>
      <c r="E138" s="433"/>
      <c r="F138" s="341"/>
      <c r="G138" s="172">
        <v>2500</v>
      </c>
      <c r="H138" s="436"/>
      <c r="I138" s="338"/>
      <c r="J138" s="393"/>
      <c r="K138" s="322"/>
    </row>
    <row r="139" spans="1:11" ht="16.8" thickBot="1">
      <c r="A139" s="360" t="s">
        <v>22</v>
      </c>
      <c r="B139" s="360"/>
      <c r="C139" s="384"/>
      <c r="D139" s="360"/>
      <c r="E139" s="452"/>
      <c r="F139" s="321">
        <v>70</v>
      </c>
      <c r="G139" s="30">
        <v>4010</v>
      </c>
      <c r="H139" s="446"/>
      <c r="I139" s="330">
        <f>SUM(I135:I138)</f>
        <v>3</v>
      </c>
      <c r="J139" s="398">
        <f>SUM(J135:J138)</f>
        <v>3000</v>
      </c>
      <c r="K139" s="450"/>
    </row>
    <row r="140" spans="1:11" ht="16.8" thickBot="1">
      <c r="A140" s="383"/>
      <c r="B140" s="383"/>
      <c r="C140" s="383"/>
      <c r="D140" s="383"/>
      <c r="E140" s="453"/>
      <c r="F140" s="327"/>
      <c r="G140" s="161">
        <v>4000</v>
      </c>
      <c r="H140" s="447"/>
      <c r="I140" s="331"/>
      <c r="J140" s="399"/>
      <c r="K140" s="451"/>
    </row>
    <row r="141" spans="1:11" ht="16.8" thickTop="1">
      <c r="A141" s="16"/>
      <c r="B141" s="16"/>
      <c r="C141" s="16"/>
      <c r="D141" s="16"/>
      <c r="E141" s="16"/>
      <c r="F141" s="16"/>
      <c r="G141" s="16"/>
      <c r="H141" s="16"/>
      <c r="I141" s="16"/>
      <c r="J141" s="16"/>
      <c r="K141" s="16"/>
    </row>
    <row r="142" spans="1:11">
      <c r="A142" s="218"/>
      <c r="B142" s="217" t="s">
        <v>2</v>
      </c>
      <c r="C142" s="218"/>
      <c r="D142" s="218"/>
      <c r="E142" s="218"/>
      <c r="F142" s="218"/>
      <c r="G142" s="218"/>
      <c r="H142" s="218"/>
      <c r="I142" s="218"/>
      <c r="J142" s="218"/>
      <c r="K142" s="218"/>
    </row>
    <row r="143" spans="1:11" ht="16.8" thickBot="1">
      <c r="A143" s="220" t="s">
        <v>1106</v>
      </c>
      <c r="B143" s="220" t="s">
        <v>1107</v>
      </c>
      <c r="C143" s="220" t="s">
        <v>5</v>
      </c>
      <c r="D143" s="282">
        <v>2</v>
      </c>
      <c r="E143" s="221" t="s">
        <v>6</v>
      </c>
      <c r="F143" s="222"/>
      <c r="G143" s="526" t="s">
        <v>7</v>
      </c>
      <c r="H143" s="527"/>
      <c r="I143" s="527"/>
      <c r="J143" s="247">
        <f>J150</f>
        <v>2000</v>
      </c>
      <c r="K143" s="221" t="s">
        <v>8</v>
      </c>
    </row>
    <row r="144" spans="1:11" ht="16.2" customHeight="1">
      <c r="A144" s="530" t="s">
        <v>9</v>
      </c>
      <c r="B144" s="530" t="s">
        <v>10</v>
      </c>
      <c r="C144" s="530" t="s">
        <v>11</v>
      </c>
      <c r="D144" s="530" t="s">
        <v>12</v>
      </c>
      <c r="E144" s="530" t="s">
        <v>13</v>
      </c>
      <c r="F144" s="530" t="s">
        <v>14</v>
      </c>
      <c r="G144" s="224" t="s">
        <v>15</v>
      </c>
      <c r="H144" s="475" t="s">
        <v>2036</v>
      </c>
      <c r="I144" s="476"/>
      <c r="J144" s="477"/>
      <c r="K144" s="735" t="s">
        <v>17</v>
      </c>
    </row>
    <row r="145" spans="1:11" ht="16.8" thickBot="1">
      <c r="A145" s="724"/>
      <c r="B145" s="724"/>
      <c r="C145" s="724"/>
      <c r="D145" s="724"/>
      <c r="E145" s="724"/>
      <c r="F145" s="734"/>
      <c r="G145" s="248" t="s">
        <v>18</v>
      </c>
      <c r="H145" s="249" t="s">
        <v>19</v>
      </c>
      <c r="I145" s="249" t="s">
        <v>20</v>
      </c>
      <c r="J145" s="249" t="s">
        <v>21</v>
      </c>
      <c r="K145" s="529"/>
    </row>
    <row r="146" spans="1:11">
      <c r="A146" s="729" t="s">
        <v>1269</v>
      </c>
      <c r="B146" s="729" t="s">
        <v>1270</v>
      </c>
      <c r="C146" s="731" t="s">
        <v>1271</v>
      </c>
      <c r="D146" s="729" t="s">
        <v>1272</v>
      </c>
      <c r="E146" s="729" t="s">
        <v>1273</v>
      </c>
      <c r="F146" s="562">
        <v>100</v>
      </c>
      <c r="G146" s="250">
        <v>3900</v>
      </c>
      <c r="H146" s="562">
        <v>5</v>
      </c>
      <c r="I146" s="562">
        <v>1</v>
      </c>
      <c r="J146" s="725">
        <v>1000</v>
      </c>
      <c r="K146" s="521"/>
    </row>
    <row r="147" spans="1:11" ht="16.8" thickBot="1">
      <c r="A147" s="733"/>
      <c r="B147" s="724"/>
      <c r="C147" s="732"/>
      <c r="D147" s="724"/>
      <c r="E147" s="724"/>
      <c r="F147" s="724"/>
      <c r="G147" s="228">
        <v>1500</v>
      </c>
      <c r="H147" s="724"/>
      <c r="I147" s="724"/>
      <c r="J147" s="726"/>
      <c r="K147" s="727"/>
    </row>
    <row r="148" spans="1:11">
      <c r="A148" s="729" t="s">
        <v>1274</v>
      </c>
      <c r="B148" s="729" t="s">
        <v>1275</v>
      </c>
      <c r="C148" s="731" t="s">
        <v>1276</v>
      </c>
      <c r="D148" s="729" t="s">
        <v>791</v>
      </c>
      <c r="E148" s="729" t="s">
        <v>1273</v>
      </c>
      <c r="F148" s="562">
        <v>90</v>
      </c>
      <c r="G148" s="250">
        <v>4400</v>
      </c>
      <c r="H148" s="562">
        <v>5</v>
      </c>
      <c r="I148" s="562">
        <v>1</v>
      </c>
      <c r="J148" s="725">
        <v>1000</v>
      </c>
      <c r="K148" s="521"/>
    </row>
    <row r="149" spans="1:11" ht="16.8" thickBot="1">
      <c r="A149" s="730"/>
      <c r="B149" s="724"/>
      <c r="C149" s="732"/>
      <c r="D149" s="724"/>
      <c r="E149" s="724"/>
      <c r="F149" s="724"/>
      <c r="G149" s="228">
        <v>2500</v>
      </c>
      <c r="H149" s="724"/>
      <c r="I149" s="724"/>
      <c r="J149" s="726"/>
      <c r="K149" s="727"/>
    </row>
    <row r="150" spans="1:11" ht="16.8" thickBot="1">
      <c r="A150" s="728" t="s">
        <v>22</v>
      </c>
      <c r="B150" s="560"/>
      <c r="C150" s="560"/>
      <c r="D150" s="560"/>
      <c r="E150" s="560"/>
      <c r="F150" s="562">
        <f>SUM(F146:F149)</f>
        <v>190</v>
      </c>
      <c r="G150" s="229">
        <f>G146+G148</f>
        <v>8300</v>
      </c>
      <c r="H150" s="560"/>
      <c r="I150" s="534">
        <f>SUM(I146:I149)</f>
        <v>2</v>
      </c>
      <c r="J150" s="536">
        <f>SUM(J146:J149)</f>
        <v>2000</v>
      </c>
      <c r="K150" s="521"/>
    </row>
    <row r="151" spans="1:11" ht="16.8" thickBot="1">
      <c r="A151" s="561"/>
      <c r="B151" s="561"/>
      <c r="C151" s="561"/>
      <c r="D151" s="561"/>
      <c r="E151" s="561"/>
      <c r="F151" s="563"/>
      <c r="G151" s="230">
        <f>G147+G149</f>
        <v>4000</v>
      </c>
      <c r="H151" s="561"/>
      <c r="I151" s="535"/>
      <c r="J151" s="537"/>
      <c r="K151" s="522"/>
    </row>
    <row r="152" spans="1:11" ht="16.8" thickTop="1"/>
    <row r="153" spans="1:11" ht="22.2">
      <c r="A153" s="363" t="s">
        <v>1383</v>
      </c>
      <c r="B153" s="364"/>
      <c r="C153" s="364"/>
      <c r="D153" s="160" t="str">
        <f>IF(A155=0,"",VLOOKUP(A155,[8]參照函數!E$1:F$65536,2,FALSE))</f>
        <v>體能性</v>
      </c>
      <c r="E153" s="126"/>
      <c r="F153" s="160" t="s">
        <v>1</v>
      </c>
      <c r="G153" s="260"/>
      <c r="H153" s="126"/>
      <c r="I153" s="126"/>
      <c r="J153" s="182"/>
      <c r="K153" s="126"/>
    </row>
    <row r="154" spans="1:11">
      <c r="A154" s="107"/>
      <c r="B154" s="108" t="s">
        <v>875</v>
      </c>
      <c r="C154" s="108"/>
      <c r="D154" s="107"/>
      <c r="E154" s="107"/>
      <c r="F154" s="107"/>
      <c r="G154" s="107"/>
      <c r="H154" s="107"/>
      <c r="I154" s="107"/>
      <c r="J154" s="261"/>
      <c r="K154" s="107"/>
    </row>
    <row r="155" spans="1:11" ht="16.8" thickBot="1">
      <c r="A155" s="109" t="s">
        <v>876</v>
      </c>
      <c r="B155" s="164" t="str">
        <f>IF(A155=0,"",VLOOKUP(A155,[8]參照函數!A$1:B$65536,2,FALSE))</f>
        <v>慢速壘球社</v>
      </c>
      <c r="C155" s="164" t="s">
        <v>877</v>
      </c>
      <c r="D155" s="118">
        <v>1</v>
      </c>
      <c r="E155" s="164" t="s">
        <v>878</v>
      </c>
      <c r="F155" s="164"/>
      <c r="G155" s="346" t="s">
        <v>879</v>
      </c>
      <c r="H155" s="609"/>
      <c r="I155" s="609"/>
      <c r="J155" s="261">
        <f>J160</f>
        <v>2000</v>
      </c>
      <c r="K155" s="107" t="s">
        <v>8</v>
      </c>
    </row>
    <row r="156" spans="1:11" ht="16.8" customHeight="1" thickTop="1">
      <c r="A156" s="321" t="s">
        <v>9</v>
      </c>
      <c r="B156" s="350" t="s">
        <v>10</v>
      </c>
      <c r="C156" s="350" t="s">
        <v>880</v>
      </c>
      <c r="D156" s="350" t="s">
        <v>12</v>
      </c>
      <c r="E156" s="350" t="s">
        <v>881</v>
      </c>
      <c r="F156" s="350" t="s">
        <v>882</v>
      </c>
      <c r="G156" s="17" t="s">
        <v>15</v>
      </c>
      <c r="H156" s="475" t="s">
        <v>2036</v>
      </c>
      <c r="I156" s="476"/>
      <c r="J156" s="477"/>
      <c r="K156" s="458" t="s">
        <v>17</v>
      </c>
    </row>
    <row r="157" spans="1:11" ht="16.8" thickBot="1">
      <c r="A157" s="338"/>
      <c r="B157" s="338"/>
      <c r="C157" s="338"/>
      <c r="D157" s="338"/>
      <c r="E157" s="338"/>
      <c r="F157" s="365"/>
      <c r="G157" s="18" t="s">
        <v>18</v>
      </c>
      <c r="H157" s="114" t="s">
        <v>19</v>
      </c>
      <c r="I157" s="115" t="s">
        <v>20</v>
      </c>
      <c r="J157" s="262" t="s">
        <v>21</v>
      </c>
      <c r="K157" s="459"/>
    </row>
    <row r="158" spans="1:11">
      <c r="A158" s="321" t="s">
        <v>1384</v>
      </c>
      <c r="B158" s="350" t="s">
        <v>1385</v>
      </c>
      <c r="C158" s="350" t="s">
        <v>1386</v>
      </c>
      <c r="D158" s="350" t="s">
        <v>885</v>
      </c>
      <c r="E158" s="350" t="s">
        <v>1387</v>
      </c>
      <c r="F158" s="321">
        <v>30</v>
      </c>
      <c r="G158" s="112">
        <v>6000</v>
      </c>
      <c r="H158" s="321">
        <v>7</v>
      </c>
      <c r="I158" s="321">
        <v>2</v>
      </c>
      <c r="J158" s="722">
        <v>2000</v>
      </c>
      <c r="K158" s="604"/>
    </row>
    <row r="159" spans="1:11" ht="16.8" thickBot="1">
      <c r="A159" s="338"/>
      <c r="B159" s="338"/>
      <c r="C159" s="338"/>
      <c r="D159" s="338"/>
      <c r="E159" s="338"/>
      <c r="F159" s="341"/>
      <c r="G159" s="166">
        <v>4000</v>
      </c>
      <c r="H159" s="338"/>
      <c r="I159" s="338"/>
      <c r="J159" s="489"/>
      <c r="K159" s="608"/>
    </row>
    <row r="160" spans="1:11">
      <c r="A160" s="321" t="s">
        <v>22</v>
      </c>
      <c r="B160" s="321"/>
      <c r="C160" s="325"/>
      <c r="D160" s="321"/>
      <c r="E160" s="606"/>
      <c r="F160" s="321">
        <f>SUM(F158:F159)</f>
        <v>30</v>
      </c>
      <c r="G160" s="112">
        <f>G158</f>
        <v>6000</v>
      </c>
      <c r="H160" s="330"/>
      <c r="I160" s="330"/>
      <c r="J160" s="722">
        <f>J158</f>
        <v>2000</v>
      </c>
      <c r="K160" s="604"/>
    </row>
    <row r="161" spans="1:11" ht="16.8" thickBot="1">
      <c r="A161" s="324"/>
      <c r="B161" s="324"/>
      <c r="C161" s="324"/>
      <c r="D161" s="324"/>
      <c r="E161" s="607"/>
      <c r="F161" s="327"/>
      <c r="G161" s="263">
        <f>G159</f>
        <v>4000</v>
      </c>
      <c r="H161" s="331"/>
      <c r="I161" s="331"/>
      <c r="J161" s="489"/>
      <c r="K161" s="605"/>
    </row>
    <row r="162" spans="1:11" ht="16.8" thickTop="1">
      <c r="A162" s="107"/>
      <c r="B162" s="107" t="s">
        <v>875</v>
      </c>
      <c r="C162" s="107"/>
      <c r="D162" s="107"/>
      <c r="E162" s="107"/>
      <c r="F162" s="107"/>
      <c r="G162" s="107"/>
      <c r="H162" s="107"/>
      <c r="I162" s="107"/>
      <c r="J162" s="261"/>
      <c r="K162" s="107"/>
    </row>
    <row r="163" spans="1:11" ht="16.8" thickBot="1">
      <c r="A163" s="109" t="s">
        <v>1388</v>
      </c>
      <c r="B163" s="164" t="str">
        <f>IF(A163=0,"",VLOOKUP(A163,[8]參照函數!A$1:B$65536,2,FALSE))</f>
        <v>登山社</v>
      </c>
      <c r="C163" s="164" t="s">
        <v>877</v>
      </c>
      <c r="D163" s="118">
        <v>6</v>
      </c>
      <c r="E163" s="164" t="s">
        <v>878</v>
      </c>
      <c r="F163" s="164"/>
      <c r="G163" s="346" t="s">
        <v>879</v>
      </c>
      <c r="H163" s="609"/>
      <c r="I163" s="609"/>
      <c r="J163" s="261">
        <f>J176</f>
        <v>8000</v>
      </c>
      <c r="K163" s="107" t="s">
        <v>8</v>
      </c>
    </row>
    <row r="164" spans="1:11" ht="16.8" customHeight="1" thickTop="1">
      <c r="A164" s="321" t="s">
        <v>9</v>
      </c>
      <c r="B164" s="350" t="s">
        <v>10</v>
      </c>
      <c r="C164" s="350" t="s">
        <v>880</v>
      </c>
      <c r="D164" s="350" t="s">
        <v>12</v>
      </c>
      <c r="E164" s="350" t="s">
        <v>881</v>
      </c>
      <c r="F164" s="350" t="s">
        <v>882</v>
      </c>
      <c r="G164" s="17" t="s">
        <v>15</v>
      </c>
      <c r="H164" s="475" t="s">
        <v>2036</v>
      </c>
      <c r="I164" s="476"/>
      <c r="J164" s="477"/>
      <c r="K164" s="458" t="s">
        <v>17</v>
      </c>
    </row>
    <row r="165" spans="1:11" ht="16.8" thickBot="1">
      <c r="A165" s="338"/>
      <c r="B165" s="338"/>
      <c r="C165" s="338"/>
      <c r="D165" s="338"/>
      <c r="E165" s="338"/>
      <c r="F165" s="322"/>
      <c r="G165" s="18" t="s">
        <v>18</v>
      </c>
      <c r="H165" s="114" t="s">
        <v>19</v>
      </c>
      <c r="I165" s="115" t="s">
        <v>20</v>
      </c>
      <c r="J165" s="262" t="s">
        <v>21</v>
      </c>
      <c r="K165" s="459"/>
    </row>
    <row r="166" spans="1:11">
      <c r="A166" s="321" t="s">
        <v>1389</v>
      </c>
      <c r="B166" s="321" t="s">
        <v>1407</v>
      </c>
      <c r="C166" s="339" t="s">
        <v>1067</v>
      </c>
      <c r="D166" s="321" t="s">
        <v>1408</v>
      </c>
      <c r="E166" s="321" t="s">
        <v>1409</v>
      </c>
      <c r="F166" s="321">
        <v>30</v>
      </c>
      <c r="G166" s="143">
        <v>3800</v>
      </c>
      <c r="H166" s="436">
        <v>7</v>
      </c>
      <c r="I166" s="321">
        <v>2</v>
      </c>
      <c r="J166" s="722">
        <v>2000</v>
      </c>
      <c r="K166" s="604"/>
    </row>
    <row r="167" spans="1:11" ht="16.8" thickBot="1">
      <c r="A167" s="338"/>
      <c r="B167" s="338"/>
      <c r="C167" s="340"/>
      <c r="D167" s="338"/>
      <c r="E167" s="338"/>
      <c r="F167" s="338"/>
      <c r="G167" s="199">
        <v>3600</v>
      </c>
      <c r="H167" s="493"/>
      <c r="I167" s="338"/>
      <c r="J167" s="489"/>
      <c r="K167" s="608"/>
    </row>
    <row r="168" spans="1:11">
      <c r="A168" s="321" t="s">
        <v>1391</v>
      </c>
      <c r="B168" s="321" t="s">
        <v>1392</v>
      </c>
      <c r="C168" s="339" t="s">
        <v>1393</v>
      </c>
      <c r="D168" s="321" t="s">
        <v>1394</v>
      </c>
      <c r="E168" s="321" t="s">
        <v>1395</v>
      </c>
      <c r="F168" s="321">
        <v>10</v>
      </c>
      <c r="G168" s="112">
        <v>11790</v>
      </c>
      <c r="H168" s="436">
        <v>7</v>
      </c>
      <c r="I168" s="321">
        <v>3</v>
      </c>
      <c r="J168" s="722">
        <v>3000</v>
      </c>
      <c r="K168" s="321"/>
    </row>
    <row r="169" spans="1:11" ht="16.8" thickBot="1">
      <c r="A169" s="338"/>
      <c r="B169" s="338"/>
      <c r="C169" s="340"/>
      <c r="D169" s="338"/>
      <c r="E169" s="338"/>
      <c r="F169" s="338"/>
      <c r="G169" s="163">
        <v>9790</v>
      </c>
      <c r="H169" s="436"/>
      <c r="I169" s="338"/>
      <c r="J169" s="489"/>
      <c r="K169" s="322"/>
    </row>
    <row r="170" spans="1:11">
      <c r="A170" s="321" t="s">
        <v>1396</v>
      </c>
      <c r="B170" s="321" t="s">
        <v>1397</v>
      </c>
      <c r="C170" s="339" t="s">
        <v>1398</v>
      </c>
      <c r="D170" s="321" t="s">
        <v>1399</v>
      </c>
      <c r="E170" s="321" t="s">
        <v>1390</v>
      </c>
      <c r="F170" s="321">
        <v>10</v>
      </c>
      <c r="G170" s="112">
        <v>9540</v>
      </c>
      <c r="H170" s="321">
        <v>7</v>
      </c>
      <c r="I170" s="321">
        <v>2</v>
      </c>
      <c r="J170" s="722">
        <v>2000</v>
      </c>
      <c r="K170" s="411"/>
    </row>
    <row r="171" spans="1:11" ht="16.8" thickBot="1">
      <c r="A171" s="338"/>
      <c r="B171" s="338"/>
      <c r="C171" s="340"/>
      <c r="D171" s="338"/>
      <c r="E171" s="338"/>
      <c r="F171" s="338"/>
      <c r="G171" s="163">
        <v>7540</v>
      </c>
      <c r="H171" s="338"/>
      <c r="I171" s="338"/>
      <c r="J171" s="489"/>
      <c r="K171" s="608"/>
    </row>
    <row r="172" spans="1:11">
      <c r="A172" s="321" t="s">
        <v>1400</v>
      </c>
      <c r="B172" s="321" t="s">
        <v>1401</v>
      </c>
      <c r="C172" s="339" t="s">
        <v>1402</v>
      </c>
      <c r="D172" s="321" t="s">
        <v>1403</v>
      </c>
      <c r="E172" s="321" t="s">
        <v>1395</v>
      </c>
      <c r="F172" s="321">
        <v>20</v>
      </c>
      <c r="G172" s="112">
        <v>1550</v>
      </c>
      <c r="H172" s="321">
        <v>0</v>
      </c>
      <c r="I172" s="321">
        <v>0</v>
      </c>
      <c r="J172" s="722">
        <v>0</v>
      </c>
      <c r="K172" s="321"/>
    </row>
    <row r="173" spans="1:11" ht="16.8" thickBot="1">
      <c r="A173" s="338"/>
      <c r="B173" s="338"/>
      <c r="C173" s="340"/>
      <c r="D173" s="338"/>
      <c r="E173" s="338"/>
      <c r="F173" s="338"/>
      <c r="G173" s="163">
        <v>1350</v>
      </c>
      <c r="H173" s="338"/>
      <c r="I173" s="338"/>
      <c r="J173" s="489"/>
      <c r="K173" s="322"/>
    </row>
    <row r="174" spans="1:11" ht="16.8" thickBot="1">
      <c r="A174" s="321" t="s">
        <v>1404</v>
      </c>
      <c r="B174" s="343" t="s">
        <v>1405</v>
      </c>
      <c r="C174" s="487" t="s">
        <v>1406</v>
      </c>
      <c r="D174" s="343" t="s">
        <v>1403</v>
      </c>
      <c r="E174" s="343" t="s">
        <v>1395</v>
      </c>
      <c r="F174" s="321">
        <v>30</v>
      </c>
      <c r="G174" s="112">
        <v>2900</v>
      </c>
      <c r="H174" s="321">
        <v>7</v>
      </c>
      <c r="I174" s="321">
        <v>1</v>
      </c>
      <c r="J174" s="722">
        <v>1000</v>
      </c>
      <c r="K174" s="411"/>
    </row>
    <row r="175" spans="1:11" ht="16.8" thickBot="1">
      <c r="A175" s="338"/>
      <c r="B175" s="343"/>
      <c r="C175" s="487"/>
      <c r="D175" s="343"/>
      <c r="E175" s="343"/>
      <c r="F175" s="338"/>
      <c r="G175" s="163">
        <v>2700</v>
      </c>
      <c r="H175" s="338"/>
      <c r="I175" s="338"/>
      <c r="J175" s="489"/>
      <c r="K175" s="608"/>
    </row>
    <row r="176" spans="1:11" ht="16.8" thickBot="1">
      <c r="A176" s="321" t="s">
        <v>22</v>
      </c>
      <c r="B176" s="321"/>
      <c r="C176" s="325"/>
      <c r="D176" s="321"/>
      <c r="E176" s="606"/>
      <c r="F176" s="321">
        <f>SUM(F166:F175)</f>
        <v>100</v>
      </c>
      <c r="G176" s="113">
        <v>39120</v>
      </c>
      <c r="H176" s="422"/>
      <c r="I176" s="602"/>
      <c r="J176" s="722">
        <f>SUM(J166:J175)</f>
        <v>8000</v>
      </c>
      <c r="K176" s="604"/>
    </row>
    <row r="177" spans="1:11" ht="16.8" thickBot="1">
      <c r="A177" s="324"/>
      <c r="B177" s="324"/>
      <c r="C177" s="324"/>
      <c r="D177" s="324"/>
      <c r="E177" s="607"/>
      <c r="F177" s="324"/>
      <c r="G177" s="162">
        <v>32520</v>
      </c>
      <c r="H177" s="423"/>
      <c r="I177" s="603"/>
      <c r="J177" s="489"/>
      <c r="K177" s="605"/>
    </row>
    <row r="178" spans="1:11" ht="16.8" thickTop="1">
      <c r="A178" s="107"/>
      <c r="B178" s="108" t="s">
        <v>875</v>
      </c>
      <c r="C178" s="108"/>
      <c r="D178" s="107"/>
      <c r="E178" s="107"/>
      <c r="F178" s="107"/>
      <c r="G178" s="107"/>
      <c r="H178" s="107"/>
      <c r="I178" s="107"/>
      <c r="J178" s="107"/>
      <c r="K178" s="107"/>
    </row>
    <row r="179" spans="1:11" ht="16.8" thickBot="1">
      <c r="A179" s="109" t="s">
        <v>1410</v>
      </c>
      <c r="B179" s="164" t="str">
        <f>IF(A179=0,"",VLOOKUP(A179,[33]參照函數!A$1:B$65536,2,FALSE))</f>
        <v>國術社</v>
      </c>
      <c r="C179" s="164" t="s">
        <v>877</v>
      </c>
      <c r="D179" s="118">
        <v>6</v>
      </c>
      <c r="E179" s="164" t="s">
        <v>878</v>
      </c>
      <c r="F179" s="164"/>
      <c r="G179" s="346" t="s">
        <v>879</v>
      </c>
      <c r="H179" s="609"/>
      <c r="I179" s="609"/>
      <c r="J179" s="64">
        <f>J192</f>
        <v>5000</v>
      </c>
      <c r="K179" s="107" t="s">
        <v>8</v>
      </c>
    </row>
    <row r="180" spans="1:11" ht="16.8" customHeight="1" thickTop="1">
      <c r="A180" s="321" t="s">
        <v>9</v>
      </c>
      <c r="B180" s="350" t="s">
        <v>10</v>
      </c>
      <c r="C180" s="350" t="s">
        <v>880</v>
      </c>
      <c r="D180" s="350" t="s">
        <v>12</v>
      </c>
      <c r="E180" s="350" t="s">
        <v>881</v>
      </c>
      <c r="F180" s="350" t="s">
        <v>882</v>
      </c>
      <c r="G180" s="17" t="s">
        <v>15</v>
      </c>
      <c r="H180" s="475" t="s">
        <v>2036</v>
      </c>
      <c r="I180" s="476"/>
      <c r="J180" s="477"/>
      <c r="K180" s="458" t="s">
        <v>17</v>
      </c>
    </row>
    <row r="181" spans="1:11" ht="16.8" thickBot="1">
      <c r="A181" s="338"/>
      <c r="B181" s="338"/>
      <c r="C181" s="338"/>
      <c r="D181" s="338"/>
      <c r="E181" s="338"/>
      <c r="F181" s="365"/>
      <c r="G181" s="18" t="s">
        <v>18</v>
      </c>
      <c r="H181" s="114" t="s">
        <v>19</v>
      </c>
      <c r="I181" s="115" t="s">
        <v>20</v>
      </c>
      <c r="J181" s="115" t="s">
        <v>21</v>
      </c>
      <c r="K181" s="459"/>
    </row>
    <row r="182" spans="1:11">
      <c r="A182" s="455" t="s">
        <v>1411</v>
      </c>
      <c r="B182" s="321" t="s">
        <v>1412</v>
      </c>
      <c r="C182" s="339" t="s">
        <v>1413</v>
      </c>
      <c r="D182" s="321" t="s">
        <v>1414</v>
      </c>
      <c r="E182" s="432" t="s">
        <v>1415</v>
      </c>
      <c r="F182" s="321">
        <v>15</v>
      </c>
      <c r="G182" s="112">
        <v>550</v>
      </c>
      <c r="H182" s="321">
        <v>7</v>
      </c>
      <c r="I182" s="321">
        <v>1</v>
      </c>
      <c r="J182" s="722">
        <v>1000</v>
      </c>
      <c r="K182" s="321"/>
    </row>
    <row r="183" spans="1:11" ht="16.8" thickBot="1">
      <c r="A183" s="456"/>
      <c r="B183" s="338"/>
      <c r="C183" s="340"/>
      <c r="D183" s="338"/>
      <c r="E183" s="433"/>
      <c r="F183" s="341"/>
      <c r="G183" s="163">
        <v>2000</v>
      </c>
      <c r="H183" s="338"/>
      <c r="I183" s="338"/>
      <c r="J183" s="489"/>
      <c r="K183" s="322"/>
    </row>
    <row r="184" spans="1:11">
      <c r="A184" s="412" t="s">
        <v>1416</v>
      </c>
      <c r="B184" s="321" t="s">
        <v>1417</v>
      </c>
      <c r="C184" s="339" t="s">
        <v>1418</v>
      </c>
      <c r="D184" s="321" t="s">
        <v>1419</v>
      </c>
      <c r="E184" s="432" t="s">
        <v>1415</v>
      </c>
      <c r="F184" s="321">
        <v>15</v>
      </c>
      <c r="G184" s="127">
        <v>25</v>
      </c>
      <c r="H184" s="321">
        <v>7</v>
      </c>
      <c r="I184" s="321">
        <v>1</v>
      </c>
      <c r="J184" s="722">
        <v>1000</v>
      </c>
      <c r="K184" s="411"/>
    </row>
    <row r="185" spans="1:11" ht="16.8" thickBot="1">
      <c r="A185" s="413"/>
      <c r="B185" s="338"/>
      <c r="C185" s="340"/>
      <c r="D185" s="338"/>
      <c r="E185" s="433"/>
      <c r="F185" s="341"/>
      <c r="G185" s="166">
        <v>2000</v>
      </c>
      <c r="H185" s="338"/>
      <c r="I185" s="338"/>
      <c r="J185" s="489"/>
      <c r="K185" s="608"/>
    </row>
    <row r="186" spans="1:11">
      <c r="A186" s="412" t="s">
        <v>1420</v>
      </c>
      <c r="B186" s="321" t="s">
        <v>1421</v>
      </c>
      <c r="C186" s="339" t="s">
        <v>1422</v>
      </c>
      <c r="D186" s="321" t="s">
        <v>1423</v>
      </c>
      <c r="E186" s="432" t="s">
        <v>1415</v>
      </c>
      <c r="F186" s="321">
        <v>15</v>
      </c>
      <c r="G186" s="112">
        <v>850</v>
      </c>
      <c r="H186" s="321">
        <v>7</v>
      </c>
      <c r="I186" s="321">
        <v>1</v>
      </c>
      <c r="J186" s="722">
        <v>1000</v>
      </c>
      <c r="K186" s="321"/>
    </row>
    <row r="187" spans="1:11" ht="16.8" thickBot="1">
      <c r="A187" s="413"/>
      <c r="B187" s="338"/>
      <c r="C187" s="340"/>
      <c r="D187" s="338"/>
      <c r="E187" s="433"/>
      <c r="F187" s="341"/>
      <c r="G187" s="163">
        <v>2000</v>
      </c>
      <c r="H187" s="338"/>
      <c r="I187" s="338"/>
      <c r="J187" s="489"/>
      <c r="K187" s="322"/>
    </row>
    <row r="188" spans="1:11">
      <c r="A188" s="412" t="s">
        <v>1424</v>
      </c>
      <c r="B188" s="321" t="s">
        <v>1425</v>
      </c>
      <c r="C188" s="339" t="s">
        <v>1426</v>
      </c>
      <c r="D188" s="321" t="s">
        <v>1427</v>
      </c>
      <c r="E188" s="432" t="s">
        <v>1415</v>
      </c>
      <c r="F188" s="321">
        <v>15</v>
      </c>
      <c r="G188" s="127">
        <v>2350</v>
      </c>
      <c r="H188" s="321">
        <v>7</v>
      </c>
      <c r="I188" s="321">
        <v>1</v>
      </c>
      <c r="J188" s="722">
        <v>1000</v>
      </c>
      <c r="K188" s="411"/>
    </row>
    <row r="189" spans="1:11" ht="16.8" thickBot="1">
      <c r="A189" s="413"/>
      <c r="B189" s="338"/>
      <c r="C189" s="340"/>
      <c r="D189" s="338"/>
      <c r="E189" s="433"/>
      <c r="F189" s="341"/>
      <c r="G189" s="163">
        <v>2000</v>
      </c>
      <c r="H189" s="338"/>
      <c r="I189" s="338"/>
      <c r="J189" s="489"/>
      <c r="K189" s="608"/>
    </row>
    <row r="190" spans="1:11">
      <c r="A190" s="455" t="s">
        <v>1428</v>
      </c>
      <c r="B190" s="321" t="s">
        <v>1429</v>
      </c>
      <c r="C190" s="339" t="s">
        <v>1430</v>
      </c>
      <c r="D190" s="436" t="s">
        <v>1431</v>
      </c>
      <c r="E190" s="432" t="s">
        <v>1415</v>
      </c>
      <c r="F190" s="321">
        <v>15</v>
      </c>
      <c r="G190" s="112">
        <v>1150</v>
      </c>
      <c r="H190" s="436">
        <v>7</v>
      </c>
      <c r="I190" s="321">
        <v>1</v>
      </c>
      <c r="J190" s="722">
        <v>1000</v>
      </c>
      <c r="K190" s="321"/>
    </row>
    <row r="191" spans="1:11" ht="16.8" thickBot="1">
      <c r="A191" s="658"/>
      <c r="B191" s="338"/>
      <c r="C191" s="340"/>
      <c r="D191" s="493"/>
      <c r="E191" s="433"/>
      <c r="F191" s="341"/>
      <c r="G191" s="163">
        <v>2000</v>
      </c>
      <c r="H191" s="493"/>
      <c r="I191" s="338"/>
      <c r="J191" s="489"/>
      <c r="K191" s="322"/>
    </row>
    <row r="192" spans="1:11" ht="16.8" thickBot="1">
      <c r="A192" s="321" t="s">
        <v>22</v>
      </c>
      <c r="B192" s="321"/>
      <c r="C192" s="325"/>
      <c r="D192" s="321"/>
      <c r="E192" s="606"/>
      <c r="F192" s="321"/>
      <c r="G192" s="128">
        <v>4925</v>
      </c>
      <c r="H192" s="330"/>
      <c r="I192" s="615"/>
      <c r="J192" s="398">
        <f>SUM(J182:J191)</f>
        <v>5000</v>
      </c>
      <c r="K192" s="604"/>
    </row>
    <row r="193" spans="1:11" ht="16.8" thickBot="1">
      <c r="A193" s="324"/>
      <c r="B193" s="324"/>
      <c r="C193" s="324"/>
      <c r="D193" s="324"/>
      <c r="E193" s="607"/>
      <c r="F193" s="327"/>
      <c r="G193" s="162">
        <v>10000</v>
      </c>
      <c r="H193" s="331"/>
      <c r="I193" s="616"/>
      <c r="J193" s="399"/>
      <c r="K193" s="605"/>
    </row>
    <row r="194" spans="1:11" ht="16.8" thickTop="1">
      <c r="A194" s="107"/>
      <c r="B194" s="107" t="s">
        <v>875</v>
      </c>
      <c r="C194" s="107"/>
      <c r="D194" s="107"/>
      <c r="E194" s="107"/>
      <c r="F194" s="107"/>
      <c r="G194" s="107"/>
      <c r="H194" s="107"/>
      <c r="I194" s="107"/>
      <c r="J194" s="261"/>
      <c r="K194" s="107"/>
    </row>
    <row r="195" spans="1:11" ht="16.8" thickBot="1">
      <c r="A195" s="109" t="s">
        <v>1365</v>
      </c>
      <c r="B195" s="164" t="str">
        <f>IF(A195=0,"",VLOOKUP(A195,[8]參照函數!A$1:B$65536,2,FALSE))</f>
        <v>跆拳道社</v>
      </c>
      <c r="C195" s="164" t="s">
        <v>877</v>
      </c>
      <c r="D195" s="118">
        <v>4</v>
      </c>
      <c r="E195" s="164" t="s">
        <v>878</v>
      </c>
      <c r="F195" s="164"/>
      <c r="G195" s="346" t="s">
        <v>879</v>
      </c>
      <c r="H195" s="609"/>
      <c r="I195" s="609"/>
      <c r="J195" s="261">
        <f>J206</f>
        <v>6000</v>
      </c>
      <c r="K195" s="107" t="s">
        <v>8</v>
      </c>
    </row>
    <row r="196" spans="1:11" ht="16.8" customHeight="1" thickTop="1">
      <c r="A196" s="321" t="s">
        <v>9</v>
      </c>
      <c r="B196" s="350" t="s">
        <v>10</v>
      </c>
      <c r="C196" s="350" t="s">
        <v>880</v>
      </c>
      <c r="D196" s="350" t="s">
        <v>12</v>
      </c>
      <c r="E196" s="350" t="s">
        <v>881</v>
      </c>
      <c r="F196" s="350" t="s">
        <v>882</v>
      </c>
      <c r="G196" s="17" t="s">
        <v>15</v>
      </c>
      <c r="H196" s="475" t="s">
        <v>2036</v>
      </c>
      <c r="I196" s="476"/>
      <c r="J196" s="477"/>
      <c r="K196" s="458" t="s">
        <v>17</v>
      </c>
    </row>
    <row r="197" spans="1:11" ht="16.8" thickBot="1">
      <c r="A197" s="338"/>
      <c r="B197" s="338"/>
      <c r="C197" s="338"/>
      <c r="D197" s="338"/>
      <c r="E197" s="338"/>
      <c r="F197" s="322"/>
      <c r="G197" s="18" t="s">
        <v>18</v>
      </c>
      <c r="H197" s="114" t="s">
        <v>19</v>
      </c>
      <c r="I197" s="115" t="s">
        <v>20</v>
      </c>
      <c r="J197" s="262" t="s">
        <v>21</v>
      </c>
      <c r="K197" s="459"/>
    </row>
    <row r="198" spans="1:11">
      <c r="A198" s="412" t="s">
        <v>1432</v>
      </c>
      <c r="B198" s="407" t="s">
        <v>1433</v>
      </c>
      <c r="C198" s="668" t="s">
        <v>1434</v>
      </c>
      <c r="D198" s="321" t="s">
        <v>1435</v>
      </c>
      <c r="E198" s="432" t="s">
        <v>1415</v>
      </c>
      <c r="F198" s="321">
        <v>30</v>
      </c>
      <c r="G198" s="112">
        <v>5300</v>
      </c>
      <c r="H198" s="321">
        <v>7</v>
      </c>
      <c r="I198" s="321">
        <v>2</v>
      </c>
      <c r="J198" s="722">
        <v>2000</v>
      </c>
      <c r="K198" s="604"/>
    </row>
    <row r="199" spans="1:11" ht="16.8" thickBot="1">
      <c r="A199" s="723"/>
      <c r="B199" s="418"/>
      <c r="C199" s="669"/>
      <c r="D199" s="338"/>
      <c r="E199" s="433"/>
      <c r="F199" s="341"/>
      <c r="G199" s="166">
        <v>4000</v>
      </c>
      <c r="H199" s="338"/>
      <c r="I199" s="338"/>
      <c r="J199" s="489"/>
      <c r="K199" s="608"/>
    </row>
    <row r="200" spans="1:11">
      <c r="A200" s="412" t="s">
        <v>1436</v>
      </c>
      <c r="B200" s="407" t="s">
        <v>1437</v>
      </c>
      <c r="C200" s="405" t="s">
        <v>1438</v>
      </c>
      <c r="D200" s="321" t="s">
        <v>1435</v>
      </c>
      <c r="E200" s="432" t="s">
        <v>1415</v>
      </c>
      <c r="F200" s="321">
        <v>10</v>
      </c>
      <c r="G200" s="112">
        <v>5100</v>
      </c>
      <c r="H200" s="436">
        <v>7</v>
      </c>
      <c r="I200" s="321">
        <v>1</v>
      </c>
      <c r="J200" s="722">
        <f>I200*1000</f>
        <v>1000</v>
      </c>
      <c r="K200" s="321"/>
    </row>
    <row r="201" spans="1:11" ht="16.8" thickBot="1">
      <c r="A201" s="723"/>
      <c r="B201" s="418"/>
      <c r="C201" s="406"/>
      <c r="D201" s="338"/>
      <c r="E201" s="433"/>
      <c r="F201" s="341"/>
      <c r="G201" s="163">
        <v>2000</v>
      </c>
      <c r="H201" s="436"/>
      <c r="I201" s="338"/>
      <c r="J201" s="489"/>
      <c r="K201" s="322"/>
    </row>
    <row r="202" spans="1:11">
      <c r="A202" s="412" t="s">
        <v>1439</v>
      </c>
      <c r="B202" s="407" t="s">
        <v>1440</v>
      </c>
      <c r="C202" s="405" t="s">
        <v>1441</v>
      </c>
      <c r="D202" s="321" t="s">
        <v>1435</v>
      </c>
      <c r="E202" s="432" t="s">
        <v>1415</v>
      </c>
      <c r="F202" s="321">
        <v>25</v>
      </c>
      <c r="G202" s="127">
        <v>3000</v>
      </c>
      <c r="H202" s="321">
        <v>5</v>
      </c>
      <c r="I202" s="321">
        <v>1</v>
      </c>
      <c r="J202" s="722">
        <v>1000</v>
      </c>
      <c r="K202" s="411"/>
    </row>
    <row r="203" spans="1:11" ht="16.8" thickBot="1">
      <c r="A203" s="723"/>
      <c r="B203" s="418"/>
      <c r="C203" s="406"/>
      <c r="D203" s="338"/>
      <c r="E203" s="433"/>
      <c r="F203" s="341"/>
      <c r="G203" s="163">
        <v>2400</v>
      </c>
      <c r="H203" s="338"/>
      <c r="I203" s="338"/>
      <c r="J203" s="489"/>
      <c r="K203" s="608"/>
    </row>
    <row r="204" spans="1:11">
      <c r="A204" s="412" t="s">
        <v>1442</v>
      </c>
      <c r="B204" s="407" t="s">
        <v>1443</v>
      </c>
      <c r="C204" s="405" t="s">
        <v>1444</v>
      </c>
      <c r="D204" s="321" t="s">
        <v>1445</v>
      </c>
      <c r="E204" s="432" t="s">
        <v>1415</v>
      </c>
      <c r="F204" s="321">
        <v>15</v>
      </c>
      <c r="G204" s="112">
        <v>6450</v>
      </c>
      <c r="H204" s="321">
        <v>7</v>
      </c>
      <c r="I204" s="321">
        <v>2</v>
      </c>
      <c r="J204" s="722">
        <f>I204*1000</f>
        <v>2000</v>
      </c>
      <c r="K204" s="321"/>
    </row>
    <row r="205" spans="1:11" ht="16.8" thickBot="1">
      <c r="A205" s="723"/>
      <c r="B205" s="418"/>
      <c r="C205" s="406"/>
      <c r="D205" s="338"/>
      <c r="E205" s="433"/>
      <c r="F205" s="341"/>
      <c r="G205" s="163">
        <v>6000</v>
      </c>
      <c r="H205" s="338"/>
      <c r="I205" s="338"/>
      <c r="J205" s="489"/>
      <c r="K205" s="322"/>
    </row>
    <row r="206" spans="1:11" ht="16.8" thickBot="1">
      <c r="A206" s="321" t="s">
        <v>22</v>
      </c>
      <c r="B206" s="321"/>
      <c r="C206" s="325"/>
      <c r="D206" s="321"/>
      <c r="E206" s="606"/>
      <c r="F206" s="321">
        <f>SUM(F198:F205)</f>
        <v>80</v>
      </c>
      <c r="G206" s="156">
        <f>G198+G200+G202+G204</f>
        <v>19850</v>
      </c>
      <c r="H206" s="422"/>
      <c r="I206" s="602"/>
      <c r="J206" s="722">
        <f>SUM(J198:J205)</f>
        <v>6000</v>
      </c>
      <c r="K206" s="604"/>
    </row>
    <row r="207" spans="1:11" ht="16.8" thickBot="1">
      <c r="A207" s="324"/>
      <c r="B207" s="324"/>
      <c r="C207" s="324"/>
      <c r="D207" s="324"/>
      <c r="E207" s="607"/>
      <c r="F207" s="324"/>
      <c r="G207" s="174">
        <f>G199+G201+G203+G205</f>
        <v>14400</v>
      </c>
      <c r="H207" s="423"/>
      <c r="I207" s="603"/>
      <c r="J207" s="489"/>
      <c r="K207" s="605"/>
    </row>
    <row r="208" spans="1:11" ht="16.8" thickTop="1">
      <c r="A208" s="173"/>
      <c r="B208" s="173"/>
      <c r="C208" s="173"/>
      <c r="D208" s="173"/>
      <c r="E208" s="173"/>
      <c r="F208" s="173"/>
      <c r="G208" s="173"/>
      <c r="H208" s="173"/>
      <c r="I208" s="173"/>
      <c r="J208" s="173"/>
      <c r="K208" s="173"/>
    </row>
    <row r="209" spans="1:11">
      <c r="A209" s="107"/>
      <c r="B209" s="107" t="s">
        <v>875</v>
      </c>
      <c r="C209" s="107"/>
      <c r="D209" s="107"/>
      <c r="E209" s="107"/>
      <c r="F209" s="107"/>
      <c r="G209" s="107"/>
      <c r="H209" s="107"/>
      <c r="I209" s="107"/>
      <c r="J209" s="261"/>
      <c r="K209" s="107"/>
    </row>
    <row r="210" spans="1:11" ht="16.8" thickBot="1">
      <c r="A210" s="109" t="s">
        <v>1446</v>
      </c>
      <c r="B210" s="164" t="str">
        <f>IF(A210=0,"",VLOOKUP(A210,[8]參照函數!A$1:B$65536,2,FALSE))</f>
        <v>柔道社</v>
      </c>
      <c r="C210" s="164" t="s">
        <v>877</v>
      </c>
      <c r="D210" s="118">
        <v>1</v>
      </c>
      <c r="E210" s="164" t="s">
        <v>878</v>
      </c>
      <c r="F210" s="164"/>
      <c r="G210" s="164" t="s">
        <v>879</v>
      </c>
      <c r="H210" s="175"/>
      <c r="I210" s="175"/>
      <c r="J210" s="261">
        <f>J215</f>
        <v>2000</v>
      </c>
      <c r="K210" s="107" t="s">
        <v>8</v>
      </c>
    </row>
    <row r="211" spans="1:11" ht="16.8" customHeight="1" thickTop="1">
      <c r="A211" s="321" t="s">
        <v>9</v>
      </c>
      <c r="B211" s="350" t="s">
        <v>10</v>
      </c>
      <c r="C211" s="350" t="s">
        <v>880</v>
      </c>
      <c r="D211" s="350" t="s">
        <v>12</v>
      </c>
      <c r="E211" s="350" t="s">
        <v>881</v>
      </c>
      <c r="F211" s="350" t="s">
        <v>882</v>
      </c>
      <c r="G211" s="17" t="s">
        <v>15</v>
      </c>
      <c r="H211" s="475" t="s">
        <v>2036</v>
      </c>
      <c r="I211" s="476"/>
      <c r="J211" s="477"/>
      <c r="K211" s="458" t="s">
        <v>17</v>
      </c>
    </row>
    <row r="212" spans="1:11" ht="16.8" thickBot="1">
      <c r="A212" s="338"/>
      <c r="B212" s="338"/>
      <c r="C212" s="338"/>
      <c r="D212" s="338"/>
      <c r="E212" s="338"/>
      <c r="F212" s="322"/>
      <c r="G212" s="18" t="s">
        <v>18</v>
      </c>
      <c r="H212" s="114" t="s">
        <v>19</v>
      </c>
      <c r="I212" s="115" t="s">
        <v>20</v>
      </c>
      <c r="J212" s="262" t="s">
        <v>21</v>
      </c>
      <c r="K212" s="459"/>
    </row>
    <row r="213" spans="1:11">
      <c r="A213" s="412" t="s">
        <v>1447</v>
      </c>
      <c r="B213" s="407" t="s">
        <v>1385</v>
      </c>
      <c r="C213" s="321" t="s">
        <v>1434</v>
      </c>
      <c r="D213" s="407" t="s">
        <v>1448</v>
      </c>
      <c r="E213" s="432" t="s">
        <v>1390</v>
      </c>
      <c r="F213" s="432">
        <v>30</v>
      </c>
      <c r="G213" s="127">
        <v>4750</v>
      </c>
      <c r="H213" s="321">
        <v>7</v>
      </c>
      <c r="I213" s="321">
        <v>1</v>
      </c>
      <c r="J213" s="722">
        <v>2000</v>
      </c>
      <c r="K213" s="411"/>
    </row>
    <row r="214" spans="1:11" ht="16.8" thickBot="1">
      <c r="A214" s="723"/>
      <c r="B214" s="418"/>
      <c r="C214" s="338"/>
      <c r="D214" s="418"/>
      <c r="E214" s="433"/>
      <c r="F214" s="433"/>
      <c r="G214" s="163">
        <v>3000</v>
      </c>
      <c r="H214" s="338"/>
      <c r="I214" s="338"/>
      <c r="J214" s="489"/>
      <c r="K214" s="608"/>
    </row>
    <row r="215" spans="1:11" ht="16.8" thickBot="1">
      <c r="A215" s="407" t="s">
        <v>1449</v>
      </c>
      <c r="B215" s="407"/>
      <c r="C215" s="407"/>
      <c r="D215" s="407"/>
      <c r="E215" s="432"/>
      <c r="F215" s="432">
        <f>SUM(F213:F214)</f>
        <v>30</v>
      </c>
      <c r="G215" s="156">
        <v>4750</v>
      </c>
      <c r="H215" s="407"/>
      <c r="I215" s="321"/>
      <c r="J215" s="722">
        <f>SUM(J213:J214)</f>
        <v>2000</v>
      </c>
      <c r="K215" s="321"/>
    </row>
    <row r="216" spans="1:11" ht="16.8" thickBot="1">
      <c r="A216" s="418"/>
      <c r="B216" s="418"/>
      <c r="C216" s="418"/>
      <c r="D216" s="418"/>
      <c r="E216" s="433"/>
      <c r="F216" s="433"/>
      <c r="G216" s="174">
        <v>3000</v>
      </c>
      <c r="H216" s="418"/>
      <c r="I216" s="338"/>
      <c r="J216" s="489"/>
      <c r="K216" s="322"/>
    </row>
    <row r="217" spans="1:11">
      <c r="A217" s="178"/>
      <c r="B217" s="178"/>
      <c r="C217" s="178"/>
      <c r="D217" s="178"/>
      <c r="E217" s="178"/>
      <c r="F217" s="178"/>
      <c r="G217" s="178"/>
      <c r="H217" s="178"/>
      <c r="I217" s="178"/>
      <c r="J217" s="178"/>
      <c r="K217" s="178"/>
    </row>
    <row r="218" spans="1:11">
      <c r="A218" s="107"/>
      <c r="B218" s="107" t="s">
        <v>875</v>
      </c>
      <c r="C218" s="107"/>
      <c r="D218" s="107"/>
      <c r="E218" s="107"/>
      <c r="F218" s="107"/>
      <c r="G218" s="107"/>
      <c r="H218" s="107"/>
      <c r="I218" s="107"/>
      <c r="J218" s="261"/>
      <c r="K218" s="107"/>
    </row>
    <row r="219" spans="1:11" ht="16.8" thickBot="1">
      <c r="A219" s="109" t="s">
        <v>1450</v>
      </c>
      <c r="B219" s="164" t="str">
        <f>IF(A219=0,"",VLOOKUP(A219,[8]參照函數!A$1:B$65536,2,FALSE))</f>
        <v>劍道社</v>
      </c>
      <c r="C219" s="164" t="s">
        <v>877</v>
      </c>
      <c r="D219" s="118">
        <v>2</v>
      </c>
      <c r="E219" s="164" t="s">
        <v>878</v>
      </c>
      <c r="F219" s="164"/>
      <c r="G219" s="164" t="s">
        <v>879</v>
      </c>
      <c r="H219" s="175"/>
      <c r="I219" s="175"/>
      <c r="J219" s="261">
        <f>J226</f>
        <v>1000</v>
      </c>
      <c r="K219" s="107" t="s">
        <v>8</v>
      </c>
    </row>
    <row r="220" spans="1:11" ht="16.8" customHeight="1" thickTop="1">
      <c r="A220" s="321" t="s">
        <v>9</v>
      </c>
      <c r="B220" s="350" t="s">
        <v>10</v>
      </c>
      <c r="C220" s="350" t="s">
        <v>880</v>
      </c>
      <c r="D220" s="350" t="s">
        <v>12</v>
      </c>
      <c r="E220" s="350" t="s">
        <v>881</v>
      </c>
      <c r="F220" s="350" t="s">
        <v>882</v>
      </c>
      <c r="G220" s="17" t="s">
        <v>15</v>
      </c>
      <c r="H220" s="475" t="s">
        <v>2036</v>
      </c>
      <c r="I220" s="476"/>
      <c r="J220" s="477"/>
      <c r="K220" s="458" t="s">
        <v>17</v>
      </c>
    </row>
    <row r="221" spans="1:11" ht="16.8" thickBot="1">
      <c r="A221" s="338"/>
      <c r="B221" s="338"/>
      <c r="C221" s="338"/>
      <c r="D221" s="338"/>
      <c r="E221" s="338"/>
      <c r="F221" s="322"/>
      <c r="G221" s="18" t="s">
        <v>18</v>
      </c>
      <c r="H221" s="114" t="s">
        <v>19</v>
      </c>
      <c r="I221" s="115" t="s">
        <v>20</v>
      </c>
      <c r="J221" s="262" t="s">
        <v>21</v>
      </c>
      <c r="K221" s="459"/>
    </row>
    <row r="222" spans="1:11">
      <c r="A222" s="666" t="s">
        <v>1451</v>
      </c>
      <c r="B222" s="407" t="s">
        <v>1452</v>
      </c>
      <c r="C222" s="405" t="s">
        <v>1453</v>
      </c>
      <c r="D222" s="407" t="s">
        <v>1767</v>
      </c>
      <c r="E222" s="432" t="s">
        <v>235</v>
      </c>
      <c r="F222" s="432">
        <v>30</v>
      </c>
      <c r="G222" s="264">
        <v>6000</v>
      </c>
      <c r="H222" s="321">
        <v>7</v>
      </c>
      <c r="I222" s="321">
        <v>1</v>
      </c>
      <c r="J222" s="722">
        <v>1000</v>
      </c>
      <c r="K222" s="411"/>
    </row>
    <row r="223" spans="1:11" ht="16.8" thickBot="1">
      <c r="A223" s="677"/>
      <c r="B223" s="418"/>
      <c r="C223" s="406"/>
      <c r="D223" s="418"/>
      <c r="E223" s="433"/>
      <c r="F223" s="433"/>
      <c r="G223" s="265">
        <v>4000</v>
      </c>
      <c r="H223" s="338"/>
      <c r="I223" s="338"/>
      <c r="J223" s="489"/>
      <c r="K223" s="608"/>
    </row>
    <row r="224" spans="1:11">
      <c r="A224" s="666"/>
      <c r="B224" s="407"/>
      <c r="C224" s="405"/>
      <c r="D224" s="407"/>
      <c r="E224" s="432"/>
      <c r="F224" s="432"/>
      <c r="G224" s="264"/>
      <c r="H224" s="321"/>
      <c r="I224" s="321"/>
      <c r="J224" s="722"/>
      <c r="K224" s="321"/>
    </row>
    <row r="225" spans="1:11" ht="16.8" thickBot="1">
      <c r="A225" s="677"/>
      <c r="B225" s="418"/>
      <c r="C225" s="406"/>
      <c r="D225" s="418"/>
      <c r="E225" s="433"/>
      <c r="F225" s="433"/>
      <c r="G225" s="265"/>
      <c r="H225" s="338"/>
      <c r="I225" s="338"/>
      <c r="J225" s="489"/>
      <c r="K225" s="322"/>
    </row>
    <row r="226" spans="1:11" ht="16.8" thickBot="1">
      <c r="A226" s="407" t="s">
        <v>1449</v>
      </c>
      <c r="B226" s="407"/>
      <c r="C226" s="407"/>
      <c r="D226" s="407"/>
      <c r="E226" s="432"/>
      <c r="F226" s="432">
        <f>SUM(F222:F225)</f>
        <v>30</v>
      </c>
      <c r="G226" s="156">
        <v>8500</v>
      </c>
      <c r="H226" s="407"/>
      <c r="I226" s="321"/>
      <c r="J226" s="722">
        <f>SUM(J222:J225)</f>
        <v>1000</v>
      </c>
      <c r="K226" s="458"/>
    </row>
    <row r="227" spans="1:11" ht="16.8" thickBot="1">
      <c r="A227" s="418"/>
      <c r="B227" s="418"/>
      <c r="C227" s="418"/>
      <c r="D227" s="418"/>
      <c r="E227" s="433"/>
      <c r="F227" s="433"/>
      <c r="G227" s="174">
        <v>6000</v>
      </c>
      <c r="H227" s="418"/>
      <c r="I227" s="338"/>
      <c r="J227" s="489"/>
      <c r="K227" s="459"/>
    </row>
    <row r="228" spans="1:11">
      <c r="A228" s="178"/>
      <c r="B228" s="178"/>
      <c r="C228" s="178"/>
      <c r="D228" s="178"/>
      <c r="E228" s="178"/>
      <c r="F228" s="178"/>
      <c r="G228" s="178"/>
      <c r="H228" s="178"/>
      <c r="I228" s="178"/>
      <c r="J228" s="178"/>
      <c r="K228" s="178"/>
    </row>
    <row r="229" spans="1:11">
      <c r="A229" s="107"/>
      <c r="B229" s="107" t="s">
        <v>875</v>
      </c>
      <c r="C229" s="107"/>
      <c r="D229" s="107"/>
      <c r="E229" s="107"/>
      <c r="F229" s="107"/>
      <c r="G229" s="107"/>
      <c r="H229" s="107"/>
      <c r="I229" s="107"/>
      <c r="J229" s="261"/>
      <c r="K229" s="107"/>
    </row>
    <row r="230" spans="1:11" ht="16.8" thickBot="1">
      <c r="A230" s="109" t="s">
        <v>1370</v>
      </c>
      <c r="B230" s="164" t="str">
        <f>IF(A230=0,"",VLOOKUP(A230,[8]參照函數!A$1:B$65536,2,FALSE))</f>
        <v>擊劍社</v>
      </c>
      <c r="C230" s="164" t="s">
        <v>877</v>
      </c>
      <c r="D230" s="118">
        <v>2</v>
      </c>
      <c r="E230" s="164" t="s">
        <v>878</v>
      </c>
      <c r="F230" s="164"/>
      <c r="G230" s="164" t="s">
        <v>879</v>
      </c>
      <c r="H230" s="175"/>
      <c r="I230" s="175"/>
      <c r="J230" s="261">
        <f>J237</f>
        <v>3000</v>
      </c>
      <c r="K230" s="107" t="s">
        <v>8</v>
      </c>
    </row>
    <row r="231" spans="1:11" ht="16.8" customHeight="1" thickTop="1">
      <c r="A231" s="321" t="s">
        <v>9</v>
      </c>
      <c r="B231" s="350" t="s">
        <v>10</v>
      </c>
      <c r="C231" s="350" t="s">
        <v>880</v>
      </c>
      <c r="D231" s="350" t="s">
        <v>12</v>
      </c>
      <c r="E231" s="350" t="s">
        <v>881</v>
      </c>
      <c r="F231" s="350" t="s">
        <v>882</v>
      </c>
      <c r="G231" s="17" t="s">
        <v>15</v>
      </c>
      <c r="H231" s="475" t="s">
        <v>2036</v>
      </c>
      <c r="I231" s="476"/>
      <c r="J231" s="477"/>
      <c r="K231" s="458" t="s">
        <v>17</v>
      </c>
    </row>
    <row r="232" spans="1:11" ht="16.8" thickBot="1">
      <c r="A232" s="338"/>
      <c r="B232" s="338"/>
      <c r="C232" s="338"/>
      <c r="D232" s="338"/>
      <c r="E232" s="338"/>
      <c r="F232" s="322"/>
      <c r="G232" s="18" t="s">
        <v>18</v>
      </c>
      <c r="H232" s="114" t="s">
        <v>19</v>
      </c>
      <c r="I232" s="115" t="s">
        <v>20</v>
      </c>
      <c r="J232" s="262" t="s">
        <v>21</v>
      </c>
      <c r="K232" s="459"/>
    </row>
    <row r="233" spans="1:11">
      <c r="A233" s="666" t="s">
        <v>1454</v>
      </c>
      <c r="B233" s="407" t="s">
        <v>1456</v>
      </c>
      <c r="C233" s="405" t="s">
        <v>1457</v>
      </c>
      <c r="D233" s="407" t="s">
        <v>1455</v>
      </c>
      <c r="E233" s="432" t="s">
        <v>1458</v>
      </c>
      <c r="F233" s="432">
        <v>12</v>
      </c>
      <c r="G233" s="264">
        <v>17000</v>
      </c>
      <c r="H233" s="321">
        <v>7</v>
      </c>
      <c r="I233" s="321">
        <v>2</v>
      </c>
      <c r="J233" s="722">
        <f>I233*1000</f>
        <v>2000</v>
      </c>
      <c r="K233" s="321"/>
    </row>
    <row r="234" spans="1:11" ht="16.8" thickBot="1">
      <c r="A234" s="677"/>
      <c r="B234" s="418"/>
      <c r="C234" s="406"/>
      <c r="D234" s="418"/>
      <c r="E234" s="433"/>
      <c r="F234" s="433"/>
      <c r="G234" s="265">
        <v>13000</v>
      </c>
      <c r="H234" s="338"/>
      <c r="I234" s="338"/>
      <c r="J234" s="489"/>
      <c r="K234" s="322"/>
    </row>
    <row r="235" spans="1:11">
      <c r="A235" s="666" t="s">
        <v>1459</v>
      </c>
      <c r="B235" s="407" t="s">
        <v>1460</v>
      </c>
      <c r="C235" s="405" t="s">
        <v>1461</v>
      </c>
      <c r="D235" s="407" t="s">
        <v>1462</v>
      </c>
      <c r="E235" s="432" t="s">
        <v>1463</v>
      </c>
      <c r="F235" s="432">
        <v>8</v>
      </c>
      <c r="G235" s="264">
        <v>15000</v>
      </c>
      <c r="H235" s="321">
        <v>7</v>
      </c>
      <c r="I235" s="321">
        <v>1</v>
      </c>
      <c r="J235" s="722">
        <f>I235*1000</f>
        <v>1000</v>
      </c>
      <c r="K235" s="321"/>
    </row>
    <row r="236" spans="1:11" ht="16.8" thickBot="1">
      <c r="A236" s="677"/>
      <c r="B236" s="418"/>
      <c r="C236" s="406"/>
      <c r="D236" s="418"/>
      <c r="E236" s="433"/>
      <c r="F236" s="433"/>
      <c r="G236" s="265">
        <v>8000</v>
      </c>
      <c r="H236" s="338"/>
      <c r="I236" s="338"/>
      <c r="J236" s="489"/>
      <c r="K236" s="322"/>
    </row>
    <row r="237" spans="1:11" ht="16.8" thickBot="1">
      <c r="A237" s="407" t="s">
        <v>1449</v>
      </c>
      <c r="B237" s="407"/>
      <c r="C237" s="407"/>
      <c r="D237" s="407"/>
      <c r="E237" s="432"/>
      <c r="F237" s="432">
        <f>SUM(F233:F236)</f>
        <v>20</v>
      </c>
      <c r="G237" s="156">
        <v>32000</v>
      </c>
      <c r="H237" s="407"/>
      <c r="I237" s="321"/>
      <c r="J237" s="722">
        <f>SUM(J233:J236)</f>
        <v>3000</v>
      </c>
      <c r="K237" s="458"/>
    </row>
    <row r="238" spans="1:11" ht="16.8" thickBot="1">
      <c r="A238" s="418"/>
      <c r="B238" s="418"/>
      <c r="C238" s="418"/>
      <c r="D238" s="418"/>
      <c r="E238" s="433"/>
      <c r="F238" s="433"/>
      <c r="G238" s="174">
        <v>21000</v>
      </c>
      <c r="H238" s="418"/>
      <c r="I238" s="338"/>
      <c r="J238" s="489"/>
      <c r="K238" s="459"/>
    </row>
    <row r="239" spans="1:11">
      <c r="A239" s="107"/>
      <c r="B239" s="107" t="s">
        <v>875</v>
      </c>
      <c r="C239" s="107"/>
      <c r="D239" s="107"/>
      <c r="E239" s="107"/>
      <c r="F239" s="107"/>
      <c r="G239" s="107"/>
      <c r="H239" s="107"/>
      <c r="I239" s="107"/>
      <c r="J239" s="261"/>
      <c r="K239" s="107"/>
    </row>
    <row r="240" spans="1:11" ht="16.8" thickBot="1">
      <c r="A240" s="109" t="s">
        <v>1464</v>
      </c>
      <c r="B240" s="164" t="str">
        <f>IF(A240=0,"",VLOOKUP(A240,[8]參照函數!A$1:B$65536,2,FALSE))</f>
        <v>羽球社</v>
      </c>
      <c r="C240" s="164" t="s">
        <v>877</v>
      </c>
      <c r="D240" s="118">
        <v>1</v>
      </c>
      <c r="E240" s="164" t="s">
        <v>878</v>
      </c>
      <c r="F240" s="164"/>
      <c r="G240" s="164" t="s">
        <v>879</v>
      </c>
      <c r="H240" s="175"/>
      <c r="I240" s="175"/>
      <c r="J240" s="261">
        <f>J245</f>
        <v>1000</v>
      </c>
      <c r="K240" s="107" t="s">
        <v>8</v>
      </c>
    </row>
    <row r="241" spans="1:11" ht="16.8" customHeight="1" thickTop="1">
      <c r="A241" s="321" t="s">
        <v>9</v>
      </c>
      <c r="B241" s="350" t="s">
        <v>10</v>
      </c>
      <c r="C241" s="350" t="s">
        <v>880</v>
      </c>
      <c r="D241" s="350" t="s">
        <v>12</v>
      </c>
      <c r="E241" s="350" t="s">
        <v>881</v>
      </c>
      <c r="F241" s="350" t="s">
        <v>882</v>
      </c>
      <c r="G241" s="17" t="s">
        <v>15</v>
      </c>
      <c r="H241" s="475" t="s">
        <v>2036</v>
      </c>
      <c r="I241" s="476"/>
      <c r="J241" s="477"/>
      <c r="K241" s="458" t="s">
        <v>17</v>
      </c>
    </row>
    <row r="242" spans="1:11" ht="16.8" thickBot="1">
      <c r="A242" s="338"/>
      <c r="B242" s="338"/>
      <c r="C242" s="338"/>
      <c r="D242" s="338"/>
      <c r="E242" s="338"/>
      <c r="F242" s="322"/>
      <c r="G242" s="18" t="s">
        <v>18</v>
      </c>
      <c r="H242" s="114" t="s">
        <v>19</v>
      </c>
      <c r="I242" s="115" t="s">
        <v>20</v>
      </c>
      <c r="J242" s="262" t="s">
        <v>21</v>
      </c>
      <c r="K242" s="459"/>
    </row>
    <row r="243" spans="1:11">
      <c r="A243" s="666" t="s">
        <v>1465</v>
      </c>
      <c r="B243" s="407" t="s">
        <v>1466</v>
      </c>
      <c r="C243" s="405" t="s">
        <v>1467</v>
      </c>
      <c r="D243" s="407" t="s">
        <v>1468</v>
      </c>
      <c r="E243" s="432" t="s">
        <v>893</v>
      </c>
      <c r="F243" s="432">
        <v>25</v>
      </c>
      <c r="G243" s="264">
        <v>5000</v>
      </c>
      <c r="H243" s="321">
        <v>7</v>
      </c>
      <c r="I243" s="321">
        <v>1</v>
      </c>
      <c r="J243" s="722">
        <f>I243*1000</f>
        <v>1000</v>
      </c>
      <c r="K243" s="321"/>
    </row>
    <row r="244" spans="1:11" ht="16.8" thickBot="1">
      <c r="A244" s="677"/>
      <c r="B244" s="418"/>
      <c r="C244" s="406"/>
      <c r="D244" s="418"/>
      <c r="E244" s="433"/>
      <c r="F244" s="433"/>
      <c r="G244" s="265">
        <v>2000</v>
      </c>
      <c r="H244" s="338"/>
      <c r="I244" s="338"/>
      <c r="J244" s="489"/>
      <c r="K244" s="322"/>
    </row>
    <row r="245" spans="1:11" ht="16.8" thickBot="1">
      <c r="A245" s="407" t="s">
        <v>1449</v>
      </c>
      <c r="B245" s="407"/>
      <c r="C245" s="407"/>
      <c r="D245" s="407"/>
      <c r="E245" s="432"/>
      <c r="F245" s="432">
        <f>SUM(F243:F244)</f>
        <v>25</v>
      </c>
      <c r="G245" s="156">
        <v>5000</v>
      </c>
      <c r="H245" s="407"/>
      <c r="I245" s="321"/>
      <c r="J245" s="722">
        <f>SUM(J243:J244)</f>
        <v>1000</v>
      </c>
      <c r="K245" s="458"/>
    </row>
    <row r="246" spans="1:11" ht="16.8" thickBot="1">
      <c r="A246" s="418"/>
      <c r="B246" s="418"/>
      <c r="C246" s="418"/>
      <c r="D246" s="418"/>
      <c r="E246" s="433"/>
      <c r="F246" s="433"/>
      <c r="G246" s="174">
        <v>2000</v>
      </c>
      <c r="H246" s="418"/>
      <c r="I246" s="338"/>
      <c r="J246" s="489"/>
      <c r="K246" s="459"/>
    </row>
    <row r="247" spans="1:11">
      <c r="A247" s="107"/>
      <c r="B247" s="107" t="s">
        <v>875</v>
      </c>
      <c r="C247" s="107"/>
      <c r="D247" s="107"/>
      <c r="E247" s="107"/>
      <c r="F247" s="107"/>
      <c r="G247" s="107"/>
      <c r="H247" s="107"/>
      <c r="I247" s="107"/>
      <c r="J247" s="261"/>
      <c r="K247" s="107"/>
    </row>
    <row r="248" spans="1:11" ht="16.8" thickBot="1">
      <c r="A248" s="109" t="s">
        <v>1469</v>
      </c>
      <c r="B248" s="164" t="str">
        <f>IF(A248=0,"",VLOOKUP(A248,[8]參照函數!A$1:B$65536,2,FALSE))</f>
        <v>桌球社</v>
      </c>
      <c r="C248" s="164" t="s">
        <v>877</v>
      </c>
      <c r="D248" s="118">
        <v>1</v>
      </c>
      <c r="E248" s="164" t="s">
        <v>878</v>
      </c>
      <c r="F248" s="164"/>
      <c r="G248" s="164" t="s">
        <v>879</v>
      </c>
      <c r="H248" s="175"/>
      <c r="I248" s="175"/>
      <c r="J248" s="261">
        <f>J253</f>
        <v>2000</v>
      </c>
      <c r="K248" s="107" t="s">
        <v>8</v>
      </c>
    </row>
    <row r="249" spans="1:11" ht="16.8" customHeight="1" thickTop="1">
      <c r="A249" s="321" t="s">
        <v>9</v>
      </c>
      <c r="B249" s="350" t="s">
        <v>10</v>
      </c>
      <c r="C249" s="350" t="s">
        <v>880</v>
      </c>
      <c r="D249" s="350" t="s">
        <v>12</v>
      </c>
      <c r="E249" s="350" t="s">
        <v>881</v>
      </c>
      <c r="F249" s="350" t="s">
        <v>882</v>
      </c>
      <c r="G249" s="17" t="s">
        <v>15</v>
      </c>
      <c r="H249" s="475" t="s">
        <v>2036</v>
      </c>
      <c r="I249" s="476"/>
      <c r="J249" s="477"/>
      <c r="K249" s="458" t="s">
        <v>17</v>
      </c>
    </row>
    <row r="250" spans="1:11" ht="16.8" thickBot="1">
      <c r="A250" s="338"/>
      <c r="B250" s="338"/>
      <c r="C250" s="338"/>
      <c r="D250" s="338"/>
      <c r="E250" s="338"/>
      <c r="F250" s="322"/>
      <c r="G250" s="18" t="s">
        <v>18</v>
      </c>
      <c r="H250" s="114" t="s">
        <v>19</v>
      </c>
      <c r="I250" s="115" t="s">
        <v>20</v>
      </c>
      <c r="J250" s="262" t="s">
        <v>21</v>
      </c>
      <c r="K250" s="459"/>
    </row>
    <row r="251" spans="1:11">
      <c r="A251" s="666" t="s">
        <v>1470</v>
      </c>
      <c r="B251" s="407" t="s">
        <v>1768</v>
      </c>
      <c r="C251" s="405" t="s">
        <v>1471</v>
      </c>
      <c r="D251" s="407" t="s">
        <v>1472</v>
      </c>
      <c r="E251" s="432" t="s">
        <v>1415</v>
      </c>
      <c r="F251" s="432">
        <v>30</v>
      </c>
      <c r="G251" s="264">
        <v>11800</v>
      </c>
      <c r="H251" s="321"/>
      <c r="I251" s="321">
        <v>2</v>
      </c>
      <c r="J251" s="722">
        <v>2000</v>
      </c>
      <c r="K251" s="321"/>
    </row>
    <row r="252" spans="1:11" ht="16.8" thickBot="1">
      <c r="A252" s="677"/>
      <c r="B252" s="418"/>
      <c r="C252" s="406"/>
      <c r="D252" s="418"/>
      <c r="E252" s="433"/>
      <c r="F252" s="433"/>
      <c r="G252" s="265">
        <v>11000</v>
      </c>
      <c r="H252" s="338"/>
      <c r="I252" s="338"/>
      <c r="J252" s="489"/>
      <c r="K252" s="322"/>
    </row>
    <row r="253" spans="1:11" ht="16.8" thickBot="1">
      <c r="A253" s="407" t="s">
        <v>1449</v>
      </c>
      <c r="B253" s="407"/>
      <c r="C253" s="407"/>
      <c r="D253" s="407"/>
      <c r="E253" s="432"/>
      <c r="F253" s="432">
        <f>SUM(F251:F252)</f>
        <v>30</v>
      </c>
      <c r="G253" s="156">
        <v>11800</v>
      </c>
      <c r="H253" s="407"/>
      <c r="I253" s="321"/>
      <c r="J253" s="722">
        <f>SUM(J251:J252)</f>
        <v>2000</v>
      </c>
      <c r="K253" s="458"/>
    </row>
    <row r="254" spans="1:11" ht="16.8" thickBot="1">
      <c r="A254" s="418"/>
      <c r="B254" s="418"/>
      <c r="C254" s="418"/>
      <c r="D254" s="418"/>
      <c r="E254" s="433"/>
      <c r="F254" s="433"/>
      <c r="G254" s="174">
        <v>11000</v>
      </c>
      <c r="H254" s="418"/>
      <c r="I254" s="338"/>
      <c r="J254" s="489"/>
      <c r="K254" s="459"/>
    </row>
    <row r="255" spans="1:11">
      <c r="A255" s="173"/>
      <c r="B255" s="173"/>
      <c r="C255" s="173"/>
      <c r="D255" s="173"/>
      <c r="E255" s="173"/>
      <c r="F255" s="173"/>
      <c r="G255" s="173"/>
      <c r="H255" s="173"/>
      <c r="I255" s="173"/>
      <c r="J255" s="173"/>
      <c r="K255" s="173"/>
    </row>
    <row r="256" spans="1:11" ht="16.8" thickBot="1">
      <c r="A256" s="109" t="s">
        <v>1473</v>
      </c>
      <c r="B256" s="164" t="str">
        <f>IF(A256=0,"",VLOOKUP(A256,[8]參照函數!A$1:B$65536,2,FALSE))</f>
        <v>網球社</v>
      </c>
      <c r="C256" s="164" t="s">
        <v>877</v>
      </c>
      <c r="D256" s="118">
        <v>3</v>
      </c>
      <c r="E256" s="164" t="s">
        <v>878</v>
      </c>
      <c r="F256" s="164"/>
      <c r="G256" s="164" t="s">
        <v>879</v>
      </c>
      <c r="H256" s="175"/>
      <c r="I256" s="175"/>
      <c r="J256" s="261">
        <f>J265</f>
        <v>4000</v>
      </c>
      <c r="K256" s="107" t="s">
        <v>8</v>
      </c>
    </row>
    <row r="257" spans="1:11" ht="16.8" customHeight="1" thickTop="1">
      <c r="A257" s="321" t="s">
        <v>9</v>
      </c>
      <c r="B257" s="350" t="s">
        <v>10</v>
      </c>
      <c r="C257" s="350" t="s">
        <v>880</v>
      </c>
      <c r="D257" s="350" t="s">
        <v>12</v>
      </c>
      <c r="E257" s="350" t="s">
        <v>881</v>
      </c>
      <c r="F257" s="350" t="s">
        <v>882</v>
      </c>
      <c r="G257" s="17" t="s">
        <v>15</v>
      </c>
      <c r="H257" s="475" t="s">
        <v>2036</v>
      </c>
      <c r="I257" s="476"/>
      <c r="J257" s="477"/>
      <c r="K257" s="458" t="s">
        <v>17</v>
      </c>
    </row>
    <row r="258" spans="1:11" ht="16.8" thickBot="1">
      <c r="A258" s="338"/>
      <c r="B258" s="338"/>
      <c r="C258" s="338"/>
      <c r="D258" s="338"/>
      <c r="E258" s="338"/>
      <c r="F258" s="322"/>
      <c r="G258" s="18" t="s">
        <v>18</v>
      </c>
      <c r="H258" s="114" t="s">
        <v>19</v>
      </c>
      <c r="I258" s="115" t="s">
        <v>20</v>
      </c>
      <c r="J258" s="262" t="s">
        <v>21</v>
      </c>
      <c r="K258" s="459"/>
    </row>
    <row r="259" spans="1:11">
      <c r="A259" s="666" t="s">
        <v>1474</v>
      </c>
      <c r="B259" s="407" t="s">
        <v>1385</v>
      </c>
      <c r="C259" s="405" t="s">
        <v>1453</v>
      </c>
      <c r="D259" s="407" t="s">
        <v>1475</v>
      </c>
      <c r="E259" s="432" t="s">
        <v>1415</v>
      </c>
      <c r="F259" s="432">
        <v>30</v>
      </c>
      <c r="G259" s="264">
        <v>4500</v>
      </c>
      <c r="H259" s="321">
        <v>7</v>
      </c>
      <c r="I259" s="321">
        <v>2</v>
      </c>
      <c r="J259" s="722">
        <v>2000</v>
      </c>
      <c r="K259" s="321"/>
    </row>
    <row r="260" spans="1:11" ht="16.8" thickBot="1">
      <c r="A260" s="677"/>
      <c r="B260" s="418"/>
      <c r="C260" s="406"/>
      <c r="D260" s="418"/>
      <c r="E260" s="433"/>
      <c r="F260" s="433"/>
      <c r="G260" s="265">
        <v>4500</v>
      </c>
      <c r="H260" s="338"/>
      <c r="I260" s="338"/>
      <c r="J260" s="489"/>
      <c r="K260" s="322"/>
    </row>
    <row r="261" spans="1:11">
      <c r="A261" s="666" t="s">
        <v>1476</v>
      </c>
      <c r="B261" s="407" t="s">
        <v>1477</v>
      </c>
      <c r="C261" s="405" t="s">
        <v>1478</v>
      </c>
      <c r="D261" s="407" t="s">
        <v>1475</v>
      </c>
      <c r="E261" s="432" t="s">
        <v>1415</v>
      </c>
      <c r="F261" s="432">
        <v>30</v>
      </c>
      <c r="G261" s="264">
        <v>1500</v>
      </c>
      <c r="H261" s="321">
        <v>5</v>
      </c>
      <c r="I261" s="321">
        <v>1</v>
      </c>
      <c r="J261" s="722">
        <f>I261*1000</f>
        <v>1000</v>
      </c>
      <c r="K261" s="321"/>
    </row>
    <row r="262" spans="1:11" ht="16.8" thickBot="1">
      <c r="A262" s="677"/>
      <c r="B262" s="418"/>
      <c r="C262" s="406"/>
      <c r="D262" s="418"/>
      <c r="E262" s="433"/>
      <c r="F262" s="433"/>
      <c r="G262" s="265">
        <v>1500</v>
      </c>
      <c r="H262" s="338"/>
      <c r="I262" s="338"/>
      <c r="J262" s="489"/>
      <c r="K262" s="322"/>
    </row>
    <row r="263" spans="1:11">
      <c r="A263" s="666" t="s">
        <v>1479</v>
      </c>
      <c r="B263" s="407" t="s">
        <v>1480</v>
      </c>
      <c r="C263" s="405" t="s">
        <v>1481</v>
      </c>
      <c r="D263" s="407" t="s">
        <v>1482</v>
      </c>
      <c r="E263" s="432" t="s">
        <v>1483</v>
      </c>
      <c r="F263" s="432">
        <v>20</v>
      </c>
      <c r="G263" s="264">
        <v>2220</v>
      </c>
      <c r="H263" s="321">
        <v>7</v>
      </c>
      <c r="I263" s="321">
        <v>1</v>
      </c>
      <c r="J263" s="722">
        <v>1000</v>
      </c>
      <c r="K263" s="321"/>
    </row>
    <row r="264" spans="1:11" ht="16.8" thickBot="1">
      <c r="A264" s="677"/>
      <c r="B264" s="418"/>
      <c r="C264" s="406"/>
      <c r="D264" s="418"/>
      <c r="E264" s="433"/>
      <c r="F264" s="433"/>
      <c r="G264" s="265">
        <v>1500</v>
      </c>
      <c r="H264" s="338"/>
      <c r="I264" s="338"/>
      <c r="J264" s="489"/>
      <c r="K264" s="322"/>
    </row>
    <row r="265" spans="1:11" ht="16.8" thickBot="1">
      <c r="A265" s="407" t="s">
        <v>1449</v>
      </c>
      <c r="B265" s="407"/>
      <c r="C265" s="407"/>
      <c r="D265" s="407"/>
      <c r="E265" s="432"/>
      <c r="F265" s="432">
        <f>SUM(F259:F264)</f>
        <v>80</v>
      </c>
      <c r="G265" s="156">
        <v>8220</v>
      </c>
      <c r="H265" s="407"/>
      <c r="I265" s="321"/>
      <c r="J265" s="722">
        <f>SUM(J259:J264)</f>
        <v>4000</v>
      </c>
      <c r="K265" s="458"/>
    </row>
    <row r="266" spans="1:11" ht="16.8" thickBot="1">
      <c r="A266" s="418"/>
      <c r="B266" s="418"/>
      <c r="C266" s="418"/>
      <c r="D266" s="418"/>
      <c r="E266" s="433"/>
      <c r="F266" s="433"/>
      <c r="G266" s="174">
        <v>7500</v>
      </c>
      <c r="H266" s="418"/>
      <c r="I266" s="338"/>
      <c r="J266" s="489"/>
      <c r="K266" s="459"/>
    </row>
    <row r="267" spans="1:11">
      <c r="A267" s="173"/>
      <c r="B267" s="173"/>
      <c r="C267" s="173"/>
      <c r="D267" s="173"/>
      <c r="E267" s="173"/>
      <c r="F267" s="173"/>
      <c r="G267" s="173"/>
      <c r="H267" s="173"/>
      <c r="I267" s="173"/>
      <c r="J267" s="173"/>
      <c r="K267" s="173"/>
    </row>
    <row r="268" spans="1:11">
      <c r="A268" s="107"/>
      <c r="B268" s="107" t="s">
        <v>875</v>
      </c>
      <c r="C268" s="107"/>
      <c r="D268" s="107"/>
      <c r="E268" s="107"/>
      <c r="F268" s="107"/>
      <c r="G268" s="107"/>
      <c r="H268" s="107"/>
      <c r="I268" s="107"/>
      <c r="J268" s="261"/>
      <c r="K268" s="107"/>
    </row>
    <row r="269" spans="1:11" ht="16.8" thickBot="1">
      <c r="A269" s="109" t="s">
        <v>1484</v>
      </c>
      <c r="B269" s="164" t="str">
        <f>IF(A269=0,"",VLOOKUP(A269,[8]參照函數!A$1:B$65536,2,FALSE))</f>
        <v>射箭社</v>
      </c>
      <c r="C269" s="164" t="s">
        <v>877</v>
      </c>
      <c r="D269" s="118">
        <v>1</v>
      </c>
      <c r="E269" s="164" t="s">
        <v>878</v>
      </c>
      <c r="F269" s="164"/>
      <c r="G269" s="164" t="s">
        <v>879</v>
      </c>
      <c r="H269" s="175"/>
      <c r="I269" s="175"/>
      <c r="J269" s="261">
        <f>J274</f>
        <v>2000</v>
      </c>
      <c r="K269" s="107" t="s">
        <v>8</v>
      </c>
    </row>
    <row r="270" spans="1:11" ht="16.8" customHeight="1" thickTop="1">
      <c r="A270" s="321" t="s">
        <v>9</v>
      </c>
      <c r="B270" s="350" t="s">
        <v>10</v>
      </c>
      <c r="C270" s="350" t="s">
        <v>880</v>
      </c>
      <c r="D270" s="350" t="s">
        <v>12</v>
      </c>
      <c r="E270" s="350" t="s">
        <v>881</v>
      </c>
      <c r="F270" s="350" t="s">
        <v>882</v>
      </c>
      <c r="G270" s="17" t="s">
        <v>15</v>
      </c>
      <c r="H270" s="475" t="s">
        <v>2036</v>
      </c>
      <c r="I270" s="476"/>
      <c r="J270" s="477"/>
      <c r="K270" s="458" t="s">
        <v>17</v>
      </c>
    </row>
    <row r="271" spans="1:11" ht="16.8" thickBot="1">
      <c r="A271" s="338"/>
      <c r="B271" s="338"/>
      <c r="C271" s="338"/>
      <c r="D271" s="338"/>
      <c r="E271" s="338"/>
      <c r="F271" s="322"/>
      <c r="G271" s="18" t="s">
        <v>18</v>
      </c>
      <c r="H271" s="114" t="s">
        <v>19</v>
      </c>
      <c r="I271" s="115" t="s">
        <v>20</v>
      </c>
      <c r="J271" s="262" t="s">
        <v>21</v>
      </c>
      <c r="K271" s="459"/>
    </row>
    <row r="272" spans="1:11">
      <c r="A272" s="666" t="s">
        <v>1485</v>
      </c>
      <c r="B272" s="407" t="s">
        <v>1385</v>
      </c>
      <c r="C272" s="405" t="s">
        <v>1453</v>
      </c>
      <c r="D272" s="407" t="s">
        <v>1486</v>
      </c>
      <c r="E272" s="432" t="s">
        <v>1487</v>
      </c>
      <c r="F272" s="432">
        <v>30</v>
      </c>
      <c r="G272" s="264">
        <v>2000</v>
      </c>
      <c r="H272" s="321">
        <v>7</v>
      </c>
      <c r="I272" s="321">
        <v>2</v>
      </c>
      <c r="J272" s="722">
        <v>2000</v>
      </c>
      <c r="K272" s="321"/>
    </row>
    <row r="273" spans="1:11" ht="16.8" thickBot="1">
      <c r="A273" s="677"/>
      <c r="B273" s="418"/>
      <c r="C273" s="406"/>
      <c r="D273" s="418"/>
      <c r="E273" s="433"/>
      <c r="F273" s="433"/>
      <c r="G273" s="265">
        <v>1200</v>
      </c>
      <c r="H273" s="338"/>
      <c r="I273" s="338"/>
      <c r="J273" s="489"/>
      <c r="K273" s="322"/>
    </row>
    <row r="274" spans="1:11" ht="16.8" thickBot="1">
      <c r="A274" s="407" t="s">
        <v>1449</v>
      </c>
      <c r="B274" s="407"/>
      <c r="C274" s="407"/>
      <c r="D274" s="407"/>
      <c r="E274" s="432"/>
      <c r="F274" s="432">
        <f>SUM(F272:F273)</f>
        <v>30</v>
      </c>
      <c r="G274" s="156">
        <v>23000</v>
      </c>
      <c r="H274" s="407"/>
      <c r="I274" s="321"/>
      <c r="J274" s="722">
        <f>SUM(J272:J273)</f>
        <v>2000</v>
      </c>
      <c r="K274" s="458"/>
    </row>
    <row r="275" spans="1:11" ht="16.8" thickBot="1">
      <c r="A275" s="418"/>
      <c r="B275" s="418"/>
      <c r="C275" s="418"/>
      <c r="D275" s="418"/>
      <c r="E275" s="433"/>
      <c r="F275" s="433"/>
      <c r="G275" s="174">
        <v>17000</v>
      </c>
      <c r="H275" s="418"/>
      <c r="I275" s="338"/>
      <c r="J275" s="489"/>
      <c r="K275" s="459"/>
    </row>
    <row r="276" spans="1:11">
      <c r="A276" s="107"/>
      <c r="B276" s="107" t="s">
        <v>875</v>
      </c>
      <c r="C276" s="107"/>
      <c r="D276" s="107"/>
      <c r="E276" s="107"/>
      <c r="F276" s="107"/>
      <c r="G276" s="107"/>
      <c r="H276" s="107"/>
      <c r="I276" s="107"/>
      <c r="J276" s="261"/>
      <c r="K276" s="107"/>
    </row>
    <row r="277" spans="1:11" ht="16.8" thickBot="1">
      <c r="A277" s="109" t="s">
        <v>1380</v>
      </c>
      <c r="B277" s="164" t="str">
        <f>IF(A277=0,"",VLOOKUP(A277,[8]參照函數!A$1:B$65536,2,FALSE))</f>
        <v>有氧健身社</v>
      </c>
      <c r="C277" s="164" t="s">
        <v>877</v>
      </c>
      <c r="D277" s="118">
        <v>4</v>
      </c>
      <c r="E277" s="164" t="s">
        <v>878</v>
      </c>
      <c r="F277" s="164"/>
      <c r="G277" s="164" t="s">
        <v>879</v>
      </c>
      <c r="H277" s="175"/>
      <c r="I277" s="175"/>
      <c r="J277" s="261">
        <f>J288</f>
        <v>5000</v>
      </c>
      <c r="K277" s="107" t="s">
        <v>8</v>
      </c>
    </row>
    <row r="278" spans="1:11" ht="16.8" customHeight="1" thickTop="1">
      <c r="A278" s="321" t="s">
        <v>9</v>
      </c>
      <c r="B278" s="350" t="s">
        <v>10</v>
      </c>
      <c r="C278" s="350" t="s">
        <v>880</v>
      </c>
      <c r="D278" s="350" t="s">
        <v>12</v>
      </c>
      <c r="E278" s="350" t="s">
        <v>881</v>
      </c>
      <c r="F278" s="350" t="s">
        <v>882</v>
      </c>
      <c r="G278" s="17" t="s">
        <v>15</v>
      </c>
      <c r="H278" s="475" t="s">
        <v>2036</v>
      </c>
      <c r="I278" s="476"/>
      <c r="J278" s="477"/>
      <c r="K278" s="458" t="s">
        <v>17</v>
      </c>
    </row>
    <row r="279" spans="1:11" ht="16.8" thickBot="1">
      <c r="A279" s="338"/>
      <c r="B279" s="338"/>
      <c r="C279" s="338"/>
      <c r="D279" s="338"/>
      <c r="E279" s="338"/>
      <c r="F279" s="322"/>
      <c r="G279" s="18" t="s">
        <v>18</v>
      </c>
      <c r="H279" s="114" t="s">
        <v>19</v>
      </c>
      <c r="I279" s="115" t="s">
        <v>20</v>
      </c>
      <c r="J279" s="262" t="s">
        <v>21</v>
      </c>
      <c r="K279" s="459"/>
    </row>
    <row r="280" spans="1:11">
      <c r="A280" s="666" t="s">
        <v>1488</v>
      </c>
      <c r="B280" s="407" t="s">
        <v>1489</v>
      </c>
      <c r="C280" s="405" t="s">
        <v>1490</v>
      </c>
      <c r="D280" s="407" t="s">
        <v>1491</v>
      </c>
      <c r="E280" s="432" t="s">
        <v>1492</v>
      </c>
      <c r="F280" s="432">
        <v>50</v>
      </c>
      <c r="G280" s="264">
        <v>11600</v>
      </c>
      <c r="H280" s="321">
        <v>7</v>
      </c>
      <c r="I280" s="321">
        <v>2</v>
      </c>
      <c r="J280" s="722">
        <v>2000</v>
      </c>
      <c r="K280" s="321"/>
    </row>
    <row r="281" spans="1:11" ht="16.8" thickBot="1">
      <c r="A281" s="677"/>
      <c r="B281" s="418"/>
      <c r="C281" s="406"/>
      <c r="D281" s="418"/>
      <c r="E281" s="433"/>
      <c r="F281" s="433"/>
      <c r="G281" s="265">
        <v>11600</v>
      </c>
      <c r="H281" s="338"/>
      <c r="I281" s="338"/>
      <c r="J281" s="489"/>
      <c r="K281" s="322"/>
    </row>
    <row r="282" spans="1:11">
      <c r="A282" s="666" t="s">
        <v>1493</v>
      </c>
      <c r="B282" s="407" t="s">
        <v>1494</v>
      </c>
      <c r="C282" s="405" t="s">
        <v>1495</v>
      </c>
      <c r="D282" s="407" t="s">
        <v>1496</v>
      </c>
      <c r="E282" s="432" t="s">
        <v>1492</v>
      </c>
      <c r="F282" s="432">
        <v>25</v>
      </c>
      <c r="G282" s="264">
        <v>675</v>
      </c>
      <c r="H282" s="321">
        <v>7</v>
      </c>
      <c r="I282" s="321">
        <v>0</v>
      </c>
      <c r="J282" s="722">
        <v>0</v>
      </c>
      <c r="K282" s="321"/>
    </row>
    <row r="283" spans="1:11" ht="16.8" thickBot="1">
      <c r="A283" s="677"/>
      <c r="B283" s="418"/>
      <c r="C283" s="406"/>
      <c r="D283" s="418"/>
      <c r="E283" s="433"/>
      <c r="F283" s="433"/>
      <c r="G283" s="265">
        <v>675</v>
      </c>
      <c r="H283" s="338"/>
      <c r="I283" s="338"/>
      <c r="J283" s="489"/>
      <c r="K283" s="322"/>
    </row>
    <row r="284" spans="1:11">
      <c r="A284" s="666" t="s">
        <v>1497</v>
      </c>
      <c r="B284" s="407" t="s">
        <v>1498</v>
      </c>
      <c r="C284" s="405" t="s">
        <v>1499</v>
      </c>
      <c r="D284" s="407" t="s">
        <v>1500</v>
      </c>
      <c r="E284" s="432" t="s">
        <v>1492</v>
      </c>
      <c r="F284" s="432">
        <v>30</v>
      </c>
      <c r="G284" s="264">
        <v>3750</v>
      </c>
      <c r="H284" s="321">
        <v>7</v>
      </c>
      <c r="I284" s="321">
        <v>2</v>
      </c>
      <c r="J284" s="722">
        <v>2000</v>
      </c>
      <c r="K284" s="321"/>
    </row>
    <row r="285" spans="1:11" ht="16.8" thickBot="1">
      <c r="A285" s="677"/>
      <c r="B285" s="418"/>
      <c r="C285" s="406"/>
      <c r="D285" s="418"/>
      <c r="E285" s="433"/>
      <c r="F285" s="433"/>
      <c r="G285" s="265">
        <v>3750</v>
      </c>
      <c r="H285" s="338"/>
      <c r="I285" s="338"/>
      <c r="J285" s="489"/>
      <c r="K285" s="322"/>
    </row>
    <row r="286" spans="1:11" ht="16.8" thickBot="1">
      <c r="A286" s="336" t="s">
        <v>1488</v>
      </c>
      <c r="B286" s="321" t="s">
        <v>1501</v>
      </c>
      <c r="C286" s="339" t="s">
        <v>545</v>
      </c>
      <c r="D286" s="321" t="s">
        <v>1381</v>
      </c>
      <c r="E286" s="321" t="s">
        <v>1382</v>
      </c>
      <c r="F286" s="321">
        <v>30</v>
      </c>
      <c r="G286" s="112">
        <v>1100</v>
      </c>
      <c r="H286" s="343">
        <v>8</v>
      </c>
      <c r="I286" s="345">
        <v>1</v>
      </c>
      <c r="J286" s="394">
        <v>1000</v>
      </c>
      <c r="K286" s="343"/>
    </row>
    <row r="287" spans="1:11" ht="16.8" thickBot="1">
      <c r="A287" s="337"/>
      <c r="B287" s="338"/>
      <c r="C287" s="340"/>
      <c r="D287" s="338"/>
      <c r="E287" s="338"/>
      <c r="F287" s="341"/>
      <c r="G287" s="163">
        <v>1100</v>
      </c>
      <c r="H287" s="343"/>
      <c r="I287" s="345"/>
      <c r="J287" s="394"/>
      <c r="K287" s="344"/>
    </row>
    <row r="288" spans="1:11" ht="16.8" thickBot="1">
      <c r="A288" s="407" t="s">
        <v>1449</v>
      </c>
      <c r="B288" s="407"/>
      <c r="C288" s="407"/>
      <c r="D288" s="407"/>
      <c r="E288" s="432"/>
      <c r="F288" s="432">
        <f>SUM(F280:F285)</f>
        <v>105</v>
      </c>
      <c r="G288" s="156">
        <f>G280+G282+G284+G286</f>
        <v>17125</v>
      </c>
      <c r="H288" s="407"/>
      <c r="I288" s="321"/>
      <c r="J288" s="722">
        <f>SUM(J280:J287)</f>
        <v>5000</v>
      </c>
      <c r="K288" s="458"/>
    </row>
    <row r="289" spans="1:11" ht="16.8" thickBot="1">
      <c r="A289" s="418"/>
      <c r="B289" s="418"/>
      <c r="C289" s="418"/>
      <c r="D289" s="418"/>
      <c r="E289" s="433"/>
      <c r="F289" s="433"/>
      <c r="G289" s="174">
        <f>G281+G283+G285+G287</f>
        <v>17125</v>
      </c>
      <c r="H289" s="418"/>
      <c r="I289" s="338"/>
      <c r="J289" s="489"/>
      <c r="K289" s="459"/>
    </row>
    <row r="290" spans="1:11">
      <c r="A290" s="107"/>
      <c r="B290" s="107" t="s">
        <v>875</v>
      </c>
      <c r="C290" s="107"/>
      <c r="D290" s="107"/>
      <c r="E290" s="107"/>
      <c r="F290" s="107"/>
      <c r="G290" s="107"/>
      <c r="H290" s="107"/>
      <c r="I290" s="107"/>
      <c r="J290" s="261"/>
      <c r="K290" s="107"/>
    </row>
    <row r="291" spans="1:11" ht="16.8" thickBot="1">
      <c r="A291" s="109" t="s">
        <v>1502</v>
      </c>
      <c r="B291" s="164" t="str">
        <f>IF(A291=0,"",VLOOKUP(A291,[8]參照函數!A$1:B$65536,2,FALSE))</f>
        <v>同心救生社</v>
      </c>
      <c r="C291" s="164" t="s">
        <v>877</v>
      </c>
      <c r="D291" s="118">
        <v>5</v>
      </c>
      <c r="E291" s="164" t="s">
        <v>878</v>
      </c>
      <c r="F291" s="164"/>
      <c r="G291" s="164" t="s">
        <v>879</v>
      </c>
      <c r="H291" s="175"/>
      <c r="I291" s="175"/>
      <c r="J291" s="261">
        <f>J304</f>
        <v>4000</v>
      </c>
      <c r="K291" s="107" t="s">
        <v>8</v>
      </c>
    </row>
    <row r="292" spans="1:11" ht="16.8" customHeight="1" thickTop="1">
      <c r="A292" s="321" t="s">
        <v>9</v>
      </c>
      <c r="B292" s="350" t="s">
        <v>10</v>
      </c>
      <c r="C292" s="350" t="s">
        <v>880</v>
      </c>
      <c r="D292" s="350" t="s">
        <v>12</v>
      </c>
      <c r="E292" s="350" t="s">
        <v>881</v>
      </c>
      <c r="F292" s="350" t="s">
        <v>882</v>
      </c>
      <c r="G292" s="17" t="s">
        <v>15</v>
      </c>
      <c r="H292" s="475" t="s">
        <v>2036</v>
      </c>
      <c r="I292" s="476"/>
      <c r="J292" s="477"/>
      <c r="K292" s="458" t="s">
        <v>17</v>
      </c>
    </row>
    <row r="293" spans="1:11" ht="16.8" thickBot="1">
      <c r="A293" s="338"/>
      <c r="B293" s="338"/>
      <c r="C293" s="338"/>
      <c r="D293" s="338"/>
      <c r="E293" s="338"/>
      <c r="F293" s="322"/>
      <c r="G293" s="18" t="s">
        <v>18</v>
      </c>
      <c r="H293" s="114" t="s">
        <v>19</v>
      </c>
      <c r="I293" s="115" t="s">
        <v>20</v>
      </c>
      <c r="J293" s="262" t="s">
        <v>21</v>
      </c>
      <c r="K293" s="459"/>
    </row>
    <row r="294" spans="1:11">
      <c r="A294" s="666" t="s">
        <v>1503</v>
      </c>
      <c r="B294" s="407" t="s">
        <v>1504</v>
      </c>
      <c r="C294" s="405" t="s">
        <v>1505</v>
      </c>
      <c r="D294" s="407" t="s">
        <v>1506</v>
      </c>
      <c r="E294" s="432" t="s">
        <v>1492</v>
      </c>
      <c r="F294" s="432">
        <v>20</v>
      </c>
      <c r="G294" s="264">
        <v>18000</v>
      </c>
      <c r="H294" s="321">
        <v>7</v>
      </c>
      <c r="I294" s="321">
        <v>1</v>
      </c>
      <c r="J294" s="722">
        <v>1000</v>
      </c>
      <c r="K294" s="321"/>
    </row>
    <row r="295" spans="1:11" ht="16.8" thickBot="1">
      <c r="A295" s="677"/>
      <c r="B295" s="418"/>
      <c r="C295" s="406"/>
      <c r="D295" s="418"/>
      <c r="E295" s="433"/>
      <c r="F295" s="433"/>
      <c r="G295" s="265">
        <v>5000</v>
      </c>
      <c r="H295" s="338"/>
      <c r="I295" s="338"/>
      <c r="J295" s="489"/>
      <c r="K295" s="322"/>
    </row>
    <row r="296" spans="1:11">
      <c r="A296" s="666" t="s">
        <v>1507</v>
      </c>
      <c r="B296" s="407" t="s">
        <v>1508</v>
      </c>
      <c r="C296" s="405" t="s">
        <v>1509</v>
      </c>
      <c r="D296" s="407" t="s">
        <v>1510</v>
      </c>
      <c r="E296" s="432" t="s">
        <v>1390</v>
      </c>
      <c r="F296" s="432">
        <v>30</v>
      </c>
      <c r="G296" s="264">
        <v>14000</v>
      </c>
      <c r="H296" s="321">
        <v>7</v>
      </c>
      <c r="I296" s="321">
        <v>1</v>
      </c>
      <c r="J296" s="722">
        <v>1000</v>
      </c>
      <c r="K296" s="321"/>
    </row>
    <row r="297" spans="1:11" ht="16.8" thickBot="1">
      <c r="A297" s="677"/>
      <c r="B297" s="418"/>
      <c r="C297" s="406"/>
      <c r="D297" s="418"/>
      <c r="E297" s="433"/>
      <c r="F297" s="433"/>
      <c r="G297" s="265">
        <v>3800</v>
      </c>
      <c r="H297" s="338"/>
      <c r="I297" s="338"/>
      <c r="J297" s="489"/>
      <c r="K297" s="322"/>
    </row>
    <row r="298" spans="1:11">
      <c r="A298" s="666" t="s">
        <v>1511</v>
      </c>
      <c r="B298" s="407" t="s">
        <v>1512</v>
      </c>
      <c r="C298" s="405" t="s">
        <v>1513</v>
      </c>
      <c r="D298" s="407" t="s">
        <v>1506</v>
      </c>
      <c r="E298" s="432" t="s">
        <v>1514</v>
      </c>
      <c r="F298" s="432">
        <v>30</v>
      </c>
      <c r="G298" s="264">
        <v>45000</v>
      </c>
      <c r="H298" s="321">
        <v>7</v>
      </c>
      <c r="I298" s="321">
        <v>1</v>
      </c>
      <c r="J298" s="722">
        <v>1000</v>
      </c>
      <c r="K298" s="321"/>
    </row>
    <row r="299" spans="1:11" ht="16.8" thickBot="1">
      <c r="A299" s="677"/>
      <c r="B299" s="418"/>
      <c r="C299" s="406"/>
      <c r="D299" s="418"/>
      <c r="E299" s="433"/>
      <c r="F299" s="433"/>
      <c r="G299" s="265">
        <v>33000</v>
      </c>
      <c r="H299" s="338"/>
      <c r="I299" s="338"/>
      <c r="J299" s="489"/>
      <c r="K299" s="322"/>
    </row>
    <row r="300" spans="1:11">
      <c r="A300" s="666" t="s">
        <v>1515</v>
      </c>
      <c r="B300" s="407" t="s">
        <v>1516</v>
      </c>
      <c r="C300" s="405" t="s">
        <v>1517</v>
      </c>
      <c r="D300" s="407" t="s">
        <v>1518</v>
      </c>
      <c r="E300" s="432" t="s">
        <v>1519</v>
      </c>
      <c r="F300" s="432">
        <v>15</v>
      </c>
      <c r="G300" s="264">
        <v>72000</v>
      </c>
      <c r="H300" s="321">
        <v>7</v>
      </c>
      <c r="I300" s="321">
        <v>0</v>
      </c>
      <c r="J300" s="722">
        <v>0</v>
      </c>
      <c r="K300" s="321"/>
    </row>
    <row r="301" spans="1:11" ht="16.8" thickBot="1">
      <c r="A301" s="677"/>
      <c r="B301" s="418"/>
      <c r="C301" s="406"/>
      <c r="D301" s="418"/>
      <c r="E301" s="433"/>
      <c r="F301" s="433"/>
      <c r="G301" s="265">
        <v>20000</v>
      </c>
      <c r="H301" s="338"/>
      <c r="I301" s="338"/>
      <c r="J301" s="489"/>
      <c r="K301" s="322"/>
    </row>
    <row r="302" spans="1:11">
      <c r="A302" s="666" t="s">
        <v>1520</v>
      </c>
      <c r="B302" s="407" t="s">
        <v>1521</v>
      </c>
      <c r="C302" s="405" t="s">
        <v>1522</v>
      </c>
      <c r="D302" s="407" t="s">
        <v>1523</v>
      </c>
      <c r="E302" s="432" t="s">
        <v>1519</v>
      </c>
      <c r="F302" s="432">
        <v>40</v>
      </c>
      <c r="G302" s="264">
        <v>24000</v>
      </c>
      <c r="H302" s="321">
        <v>7</v>
      </c>
      <c r="I302" s="321">
        <v>1</v>
      </c>
      <c r="J302" s="722">
        <v>1000</v>
      </c>
      <c r="K302" s="321"/>
    </row>
    <row r="303" spans="1:11" ht="16.8" thickBot="1">
      <c r="A303" s="677"/>
      <c r="B303" s="418"/>
      <c r="C303" s="406"/>
      <c r="D303" s="418"/>
      <c r="E303" s="433"/>
      <c r="F303" s="433"/>
      <c r="G303" s="265">
        <v>10000</v>
      </c>
      <c r="H303" s="338"/>
      <c r="I303" s="338"/>
      <c r="J303" s="489"/>
      <c r="K303" s="322"/>
    </row>
    <row r="304" spans="1:11" ht="16.8" thickBot="1">
      <c r="A304" s="407" t="s">
        <v>1449</v>
      </c>
      <c r="B304" s="407"/>
      <c r="C304" s="407"/>
      <c r="D304" s="407"/>
      <c r="E304" s="432"/>
      <c r="F304" s="432">
        <f>SUM(F294:F303)</f>
        <v>135</v>
      </c>
      <c r="G304" s="156">
        <v>173000</v>
      </c>
      <c r="H304" s="407"/>
      <c r="I304" s="321"/>
      <c r="J304" s="722">
        <f>SUM(J294:J303)</f>
        <v>4000</v>
      </c>
      <c r="K304" s="458"/>
    </row>
    <row r="305" spans="1:11" ht="16.8" thickBot="1">
      <c r="A305" s="418"/>
      <c r="B305" s="418"/>
      <c r="C305" s="418"/>
      <c r="D305" s="418"/>
      <c r="E305" s="433"/>
      <c r="F305" s="433"/>
      <c r="G305" s="174">
        <v>71800</v>
      </c>
      <c r="H305" s="418"/>
      <c r="I305" s="338"/>
      <c r="J305" s="489"/>
      <c r="K305" s="459"/>
    </row>
    <row r="306" spans="1:11">
      <c r="A306" s="107"/>
      <c r="B306" s="107" t="s">
        <v>875</v>
      </c>
      <c r="C306" s="107"/>
      <c r="D306" s="107"/>
      <c r="E306" s="107"/>
      <c r="F306" s="107"/>
      <c r="G306" s="107"/>
      <c r="H306" s="107"/>
      <c r="I306" s="107"/>
      <c r="J306" s="261"/>
      <c r="K306" s="107"/>
    </row>
    <row r="307" spans="1:11" ht="16.8" thickBot="1">
      <c r="A307" s="109" t="s">
        <v>1524</v>
      </c>
      <c r="B307" s="164" t="str">
        <f>IF(A307=0,"",VLOOKUP(A307,[8]參照函數!A$1:B$65536,2,FALSE))</f>
        <v>足球社</v>
      </c>
      <c r="C307" s="164" t="s">
        <v>877</v>
      </c>
      <c r="D307" s="118">
        <v>2</v>
      </c>
      <c r="E307" s="164" t="s">
        <v>878</v>
      </c>
      <c r="F307" s="164"/>
      <c r="G307" s="164" t="s">
        <v>879</v>
      </c>
      <c r="H307" s="175"/>
      <c r="I307" s="175"/>
      <c r="J307" s="261">
        <f>J312</f>
        <v>1000</v>
      </c>
      <c r="K307" s="107" t="s">
        <v>8</v>
      </c>
    </row>
    <row r="308" spans="1:11" ht="16.8" customHeight="1" thickTop="1">
      <c r="A308" s="321" t="s">
        <v>9</v>
      </c>
      <c r="B308" s="350" t="s">
        <v>10</v>
      </c>
      <c r="C308" s="350" t="s">
        <v>880</v>
      </c>
      <c r="D308" s="350" t="s">
        <v>12</v>
      </c>
      <c r="E308" s="350" t="s">
        <v>881</v>
      </c>
      <c r="F308" s="350" t="s">
        <v>882</v>
      </c>
      <c r="G308" s="17" t="s">
        <v>15</v>
      </c>
      <c r="H308" s="475" t="s">
        <v>2036</v>
      </c>
      <c r="I308" s="476"/>
      <c r="J308" s="477"/>
      <c r="K308" s="458" t="s">
        <v>17</v>
      </c>
    </row>
    <row r="309" spans="1:11" ht="16.8" thickBot="1">
      <c r="A309" s="338"/>
      <c r="B309" s="338"/>
      <c r="C309" s="338"/>
      <c r="D309" s="338"/>
      <c r="E309" s="338"/>
      <c r="F309" s="322"/>
      <c r="G309" s="18" t="s">
        <v>18</v>
      </c>
      <c r="H309" s="114" t="s">
        <v>19</v>
      </c>
      <c r="I309" s="115" t="s">
        <v>20</v>
      </c>
      <c r="J309" s="262" t="s">
        <v>21</v>
      </c>
      <c r="K309" s="459"/>
    </row>
    <row r="310" spans="1:11">
      <c r="A310" s="666" t="s">
        <v>1525</v>
      </c>
      <c r="B310" s="407" t="s">
        <v>1385</v>
      </c>
      <c r="C310" s="405" t="s">
        <v>1526</v>
      </c>
      <c r="D310" s="407" t="s">
        <v>1527</v>
      </c>
      <c r="E310" s="432" t="s">
        <v>1359</v>
      </c>
      <c r="F310" s="432">
        <v>60</v>
      </c>
      <c r="G310" s="264">
        <v>8000</v>
      </c>
      <c r="H310" s="321">
        <v>7</v>
      </c>
      <c r="I310" s="321">
        <v>1</v>
      </c>
      <c r="J310" s="722">
        <f>I310*1000</f>
        <v>1000</v>
      </c>
      <c r="K310" s="321"/>
    </row>
    <row r="311" spans="1:11" ht="16.8" thickBot="1">
      <c r="A311" s="677"/>
      <c r="B311" s="418"/>
      <c r="C311" s="406"/>
      <c r="D311" s="418"/>
      <c r="E311" s="433"/>
      <c r="F311" s="433"/>
      <c r="G311" s="265">
        <v>7000</v>
      </c>
      <c r="H311" s="338"/>
      <c r="I311" s="338"/>
      <c r="J311" s="489"/>
      <c r="K311" s="322"/>
    </row>
    <row r="312" spans="1:11" ht="16.8" thickBot="1">
      <c r="A312" s="407" t="s">
        <v>1449</v>
      </c>
      <c r="B312" s="407"/>
      <c r="C312" s="407"/>
      <c r="D312" s="407"/>
      <c r="E312" s="432"/>
      <c r="F312" s="432">
        <f>SUM(F310:F311)</f>
        <v>60</v>
      </c>
      <c r="G312" s="156">
        <v>8000</v>
      </c>
      <c r="H312" s="407"/>
      <c r="I312" s="321"/>
      <c r="J312" s="722">
        <f>SUM(J310:J311)</f>
        <v>1000</v>
      </c>
      <c r="K312" s="458"/>
    </row>
    <row r="313" spans="1:11" ht="16.8" thickBot="1">
      <c r="A313" s="418"/>
      <c r="B313" s="418"/>
      <c r="C313" s="418"/>
      <c r="D313" s="418"/>
      <c r="E313" s="433"/>
      <c r="F313" s="433"/>
      <c r="G313" s="174">
        <v>7000</v>
      </c>
      <c r="H313" s="418"/>
      <c r="I313" s="338"/>
      <c r="J313" s="489"/>
      <c r="K313" s="459"/>
    </row>
    <row r="314" spans="1:11">
      <c r="A314" s="107"/>
      <c r="B314" s="107" t="s">
        <v>875</v>
      </c>
      <c r="C314" s="107"/>
      <c r="D314" s="107"/>
      <c r="E314" s="107"/>
      <c r="F314" s="107"/>
      <c r="G314" s="107"/>
      <c r="H314" s="107"/>
      <c r="I314" s="107"/>
      <c r="J314" s="261"/>
      <c r="K314" s="107"/>
    </row>
    <row r="315" spans="1:11" ht="16.8" thickBot="1">
      <c r="A315" s="109" t="s">
        <v>1528</v>
      </c>
      <c r="B315" s="164" t="str">
        <f>IF(A315=0,"",VLOOKUP(A315,[8]參照函數!A$1:B$65536,2,FALSE))</f>
        <v>空手道社</v>
      </c>
      <c r="C315" s="164" t="s">
        <v>877</v>
      </c>
      <c r="D315" s="118">
        <v>3</v>
      </c>
      <c r="E315" s="164" t="s">
        <v>878</v>
      </c>
      <c r="F315" s="164"/>
      <c r="G315" s="164" t="s">
        <v>879</v>
      </c>
      <c r="H315" s="175"/>
      <c r="I315" s="175"/>
      <c r="J315" s="261">
        <f>J324</f>
        <v>4000</v>
      </c>
      <c r="K315" s="107" t="s">
        <v>8</v>
      </c>
    </row>
    <row r="316" spans="1:11" ht="16.8" customHeight="1" thickTop="1">
      <c r="A316" s="321" t="s">
        <v>9</v>
      </c>
      <c r="B316" s="350" t="s">
        <v>10</v>
      </c>
      <c r="C316" s="350" t="s">
        <v>880</v>
      </c>
      <c r="D316" s="350" t="s">
        <v>12</v>
      </c>
      <c r="E316" s="350" t="s">
        <v>881</v>
      </c>
      <c r="F316" s="350" t="s">
        <v>882</v>
      </c>
      <c r="G316" s="17" t="s">
        <v>15</v>
      </c>
      <c r="H316" s="475" t="s">
        <v>2036</v>
      </c>
      <c r="I316" s="476"/>
      <c r="J316" s="477"/>
      <c r="K316" s="458" t="s">
        <v>17</v>
      </c>
    </row>
    <row r="317" spans="1:11" ht="16.8" thickBot="1">
      <c r="A317" s="338"/>
      <c r="B317" s="338"/>
      <c r="C317" s="338"/>
      <c r="D317" s="338"/>
      <c r="E317" s="338"/>
      <c r="F317" s="322"/>
      <c r="G317" s="18" t="s">
        <v>18</v>
      </c>
      <c r="H317" s="114" t="s">
        <v>19</v>
      </c>
      <c r="I317" s="115" t="s">
        <v>20</v>
      </c>
      <c r="J317" s="262" t="s">
        <v>21</v>
      </c>
      <c r="K317" s="459"/>
    </row>
    <row r="318" spans="1:11">
      <c r="A318" s="666" t="s">
        <v>1529</v>
      </c>
      <c r="B318" s="407" t="s">
        <v>1385</v>
      </c>
      <c r="C318" s="405" t="s">
        <v>1530</v>
      </c>
      <c r="D318" s="407" t="s">
        <v>1531</v>
      </c>
      <c r="E318" s="432" t="s">
        <v>1532</v>
      </c>
      <c r="F318" s="432">
        <v>20</v>
      </c>
      <c r="G318" s="264">
        <v>7500</v>
      </c>
      <c r="H318" s="321">
        <v>7</v>
      </c>
      <c r="I318" s="321">
        <v>2</v>
      </c>
      <c r="J318" s="722">
        <v>2000</v>
      </c>
      <c r="K318" s="321"/>
    </row>
    <row r="319" spans="1:11" ht="16.8" thickBot="1">
      <c r="A319" s="677"/>
      <c r="B319" s="418"/>
      <c r="C319" s="406"/>
      <c r="D319" s="418"/>
      <c r="E319" s="433"/>
      <c r="F319" s="433"/>
      <c r="G319" s="265">
        <v>7500</v>
      </c>
      <c r="H319" s="338"/>
      <c r="I319" s="338"/>
      <c r="J319" s="489"/>
      <c r="K319" s="322"/>
    </row>
    <row r="320" spans="1:11">
      <c r="A320" s="666" t="s">
        <v>1533</v>
      </c>
      <c r="B320" s="407" t="s">
        <v>1534</v>
      </c>
      <c r="C320" s="405" t="s">
        <v>1535</v>
      </c>
      <c r="D320" s="407" t="s">
        <v>1531</v>
      </c>
      <c r="E320" s="432" t="s">
        <v>1532</v>
      </c>
      <c r="F320" s="432">
        <v>20</v>
      </c>
      <c r="G320" s="264">
        <v>3000</v>
      </c>
      <c r="H320" s="321">
        <v>7</v>
      </c>
      <c r="I320" s="321">
        <v>1</v>
      </c>
      <c r="J320" s="722">
        <f>I320*1000</f>
        <v>1000</v>
      </c>
      <c r="K320" s="321"/>
    </row>
    <row r="321" spans="1:11" ht="16.8" thickBot="1">
      <c r="A321" s="677"/>
      <c r="B321" s="418"/>
      <c r="C321" s="406"/>
      <c r="D321" s="418"/>
      <c r="E321" s="433"/>
      <c r="F321" s="433"/>
      <c r="G321" s="265">
        <v>2500</v>
      </c>
      <c r="H321" s="338"/>
      <c r="I321" s="338"/>
      <c r="J321" s="489"/>
      <c r="K321" s="322"/>
    </row>
    <row r="322" spans="1:11">
      <c r="A322" s="666" t="s">
        <v>1536</v>
      </c>
      <c r="B322" s="407" t="s">
        <v>1537</v>
      </c>
      <c r="C322" s="405" t="s">
        <v>1538</v>
      </c>
      <c r="D322" s="407" t="s">
        <v>1531</v>
      </c>
      <c r="E322" s="432" t="s">
        <v>1532</v>
      </c>
      <c r="F322" s="432">
        <v>20</v>
      </c>
      <c r="G322" s="264">
        <v>6000</v>
      </c>
      <c r="H322" s="321">
        <v>5</v>
      </c>
      <c r="I322" s="321">
        <v>1</v>
      </c>
      <c r="J322" s="722">
        <v>1000</v>
      </c>
      <c r="K322" s="321"/>
    </row>
    <row r="323" spans="1:11" ht="16.8" thickBot="1">
      <c r="A323" s="677"/>
      <c r="B323" s="418"/>
      <c r="C323" s="406"/>
      <c r="D323" s="418"/>
      <c r="E323" s="433"/>
      <c r="F323" s="433"/>
      <c r="G323" s="265">
        <v>5000</v>
      </c>
      <c r="H323" s="338"/>
      <c r="I323" s="338"/>
      <c r="J323" s="489"/>
      <c r="K323" s="322"/>
    </row>
    <row r="324" spans="1:11" ht="16.8" thickBot="1">
      <c r="A324" s="407" t="s">
        <v>1449</v>
      </c>
      <c r="B324" s="407"/>
      <c r="C324" s="407"/>
      <c r="D324" s="407"/>
      <c r="E324" s="432"/>
      <c r="F324" s="432">
        <f>SUM(F318:F323)</f>
        <v>60</v>
      </c>
      <c r="G324" s="156">
        <v>17250</v>
      </c>
      <c r="H324" s="407"/>
      <c r="I324" s="321"/>
      <c r="J324" s="722">
        <f>SUM(J318:J323)</f>
        <v>4000</v>
      </c>
      <c r="K324" s="458"/>
    </row>
    <row r="325" spans="1:11" ht="16.8" thickBot="1">
      <c r="A325" s="418"/>
      <c r="B325" s="418"/>
      <c r="C325" s="418"/>
      <c r="D325" s="418"/>
      <c r="E325" s="433"/>
      <c r="F325" s="433"/>
      <c r="G325" s="174">
        <v>16000</v>
      </c>
      <c r="H325" s="418"/>
      <c r="I325" s="338"/>
      <c r="J325" s="489"/>
      <c r="K325" s="459"/>
    </row>
    <row r="326" spans="1:11">
      <c r="A326" s="107"/>
      <c r="B326" s="107" t="s">
        <v>875</v>
      </c>
      <c r="C326" s="107"/>
      <c r="D326" s="107"/>
      <c r="E326" s="107"/>
      <c r="F326" s="107"/>
      <c r="G326" s="107"/>
      <c r="H326" s="107"/>
      <c r="I326" s="107"/>
      <c r="J326" s="261"/>
      <c r="K326" s="107"/>
    </row>
    <row r="327" spans="1:11" ht="16.8" thickBot="1">
      <c r="A327" s="109" t="s">
        <v>1539</v>
      </c>
      <c r="B327" s="164" t="str">
        <f>IF(A327=0,"",VLOOKUP(A327,[8]參照函數!A$1:B$65536,2,FALSE))</f>
        <v>黑輪社</v>
      </c>
      <c r="C327" s="164" t="s">
        <v>877</v>
      </c>
      <c r="D327" s="118">
        <v>1</v>
      </c>
      <c r="E327" s="164" t="s">
        <v>878</v>
      </c>
      <c r="F327" s="164"/>
      <c r="G327" s="164" t="s">
        <v>879</v>
      </c>
      <c r="H327" s="175"/>
      <c r="I327" s="175"/>
      <c r="J327" s="261">
        <f>J332</f>
        <v>3000</v>
      </c>
      <c r="K327" s="107" t="s">
        <v>8</v>
      </c>
    </row>
    <row r="328" spans="1:11" ht="16.8" customHeight="1" thickTop="1">
      <c r="A328" s="321" t="s">
        <v>9</v>
      </c>
      <c r="B328" s="350" t="s">
        <v>10</v>
      </c>
      <c r="C328" s="350" t="s">
        <v>880</v>
      </c>
      <c r="D328" s="350" t="s">
        <v>12</v>
      </c>
      <c r="E328" s="350" t="s">
        <v>881</v>
      </c>
      <c r="F328" s="350" t="s">
        <v>882</v>
      </c>
      <c r="G328" s="17" t="s">
        <v>15</v>
      </c>
      <c r="H328" s="475" t="s">
        <v>2036</v>
      </c>
      <c r="I328" s="476"/>
      <c r="J328" s="477"/>
      <c r="K328" s="458" t="s">
        <v>17</v>
      </c>
    </row>
    <row r="329" spans="1:11" ht="16.8" thickBot="1">
      <c r="A329" s="338"/>
      <c r="B329" s="338"/>
      <c r="C329" s="338"/>
      <c r="D329" s="338"/>
      <c r="E329" s="338"/>
      <c r="F329" s="322"/>
      <c r="G329" s="18" t="s">
        <v>18</v>
      </c>
      <c r="H329" s="114" t="s">
        <v>19</v>
      </c>
      <c r="I329" s="115" t="s">
        <v>20</v>
      </c>
      <c r="J329" s="262" t="s">
        <v>21</v>
      </c>
      <c r="K329" s="459"/>
    </row>
    <row r="330" spans="1:11">
      <c r="A330" s="666" t="s">
        <v>1540</v>
      </c>
      <c r="B330" s="407" t="s">
        <v>1770</v>
      </c>
      <c r="C330" s="405" t="s">
        <v>1769</v>
      </c>
      <c r="D330" s="407" t="s">
        <v>1541</v>
      </c>
      <c r="E330" s="432" t="s">
        <v>1415</v>
      </c>
      <c r="F330" s="432">
        <v>30</v>
      </c>
      <c r="G330" s="264">
        <v>17500</v>
      </c>
      <c r="H330" s="321">
        <v>7</v>
      </c>
      <c r="I330" s="321">
        <v>3</v>
      </c>
      <c r="J330" s="722">
        <v>3000</v>
      </c>
      <c r="K330" s="321"/>
    </row>
    <row r="331" spans="1:11" ht="16.8" thickBot="1">
      <c r="A331" s="677"/>
      <c r="B331" s="418"/>
      <c r="C331" s="406"/>
      <c r="D331" s="418"/>
      <c r="E331" s="433"/>
      <c r="F331" s="433"/>
      <c r="G331" s="265">
        <v>17500</v>
      </c>
      <c r="H331" s="338"/>
      <c r="I331" s="338"/>
      <c r="J331" s="489"/>
      <c r="K331" s="322"/>
    </row>
    <row r="332" spans="1:11" ht="16.8" thickBot="1">
      <c r="A332" s="407" t="s">
        <v>1449</v>
      </c>
      <c r="B332" s="407"/>
      <c r="C332" s="407"/>
      <c r="D332" s="407"/>
      <c r="E332" s="432"/>
      <c r="F332" s="432">
        <f>SUM(F330:F331)</f>
        <v>30</v>
      </c>
      <c r="G332" s="156">
        <v>17500</v>
      </c>
      <c r="H332" s="407"/>
      <c r="I332" s="321"/>
      <c r="J332" s="722">
        <f>SUM(J330:J331)</f>
        <v>3000</v>
      </c>
      <c r="K332" s="458"/>
    </row>
    <row r="333" spans="1:11" ht="16.8" thickBot="1">
      <c r="A333" s="418"/>
      <c r="B333" s="418"/>
      <c r="C333" s="418"/>
      <c r="D333" s="418"/>
      <c r="E333" s="433"/>
      <c r="F333" s="433"/>
      <c r="G333" s="174">
        <v>17500</v>
      </c>
      <c r="H333" s="418"/>
      <c r="I333" s="338"/>
      <c r="J333" s="489"/>
      <c r="K333" s="459"/>
    </row>
    <row r="334" spans="1:11">
      <c r="A334" s="178"/>
      <c r="B334" s="178"/>
      <c r="C334" s="178"/>
      <c r="D334" s="178"/>
      <c r="E334" s="178"/>
      <c r="F334" s="178"/>
      <c r="G334" s="178"/>
      <c r="H334" s="178"/>
      <c r="I334" s="178"/>
      <c r="J334" s="178"/>
      <c r="K334" s="178"/>
    </row>
    <row r="335" spans="1:11">
      <c r="A335" s="107"/>
      <c r="B335" s="107" t="s">
        <v>875</v>
      </c>
      <c r="C335" s="107"/>
      <c r="D335" s="107"/>
      <c r="E335" s="107"/>
      <c r="F335" s="107"/>
      <c r="G335" s="107"/>
      <c r="H335" s="107"/>
      <c r="I335" s="107"/>
      <c r="J335" s="261"/>
      <c r="K335" s="107"/>
    </row>
    <row r="336" spans="1:11" ht="16.8" thickBot="1">
      <c r="A336" s="109" t="s">
        <v>1542</v>
      </c>
      <c r="B336" s="164" t="str">
        <f>IF(A336=0,"",VLOOKUP(A336,[8]參照函數!A$1:B$65536,2,FALSE))</f>
        <v>競技啦啦隊</v>
      </c>
      <c r="C336" s="164" t="s">
        <v>877</v>
      </c>
      <c r="D336" s="118">
        <v>4</v>
      </c>
      <c r="E336" s="164" t="s">
        <v>878</v>
      </c>
      <c r="F336" s="164"/>
      <c r="G336" s="164" t="s">
        <v>879</v>
      </c>
      <c r="H336" s="175"/>
      <c r="I336" s="175"/>
      <c r="J336" s="261">
        <f>J347</f>
        <v>11000</v>
      </c>
      <c r="K336" s="107" t="s">
        <v>8</v>
      </c>
    </row>
    <row r="337" spans="1:11" ht="16.8" customHeight="1" thickTop="1">
      <c r="A337" s="321" t="s">
        <v>9</v>
      </c>
      <c r="B337" s="350" t="s">
        <v>10</v>
      </c>
      <c r="C337" s="350" t="s">
        <v>880</v>
      </c>
      <c r="D337" s="350" t="s">
        <v>12</v>
      </c>
      <c r="E337" s="350" t="s">
        <v>881</v>
      </c>
      <c r="F337" s="350" t="s">
        <v>882</v>
      </c>
      <c r="G337" s="17" t="s">
        <v>15</v>
      </c>
      <c r="H337" s="475" t="s">
        <v>2036</v>
      </c>
      <c r="I337" s="476"/>
      <c r="J337" s="477"/>
      <c r="K337" s="458" t="s">
        <v>17</v>
      </c>
    </row>
    <row r="338" spans="1:11" ht="16.8" thickBot="1">
      <c r="A338" s="338"/>
      <c r="B338" s="338"/>
      <c r="C338" s="338"/>
      <c r="D338" s="338"/>
      <c r="E338" s="338"/>
      <c r="F338" s="322"/>
      <c r="G338" s="18" t="s">
        <v>18</v>
      </c>
      <c r="H338" s="114" t="s">
        <v>19</v>
      </c>
      <c r="I338" s="115" t="s">
        <v>20</v>
      </c>
      <c r="J338" s="262" t="s">
        <v>21</v>
      </c>
      <c r="K338" s="459"/>
    </row>
    <row r="339" spans="1:11">
      <c r="A339" s="666" t="s">
        <v>1543</v>
      </c>
      <c r="B339" s="407" t="s">
        <v>1544</v>
      </c>
      <c r="C339" s="405" t="s">
        <v>1769</v>
      </c>
      <c r="D339" s="407" t="s">
        <v>1545</v>
      </c>
      <c r="E339" s="432" t="s">
        <v>1415</v>
      </c>
      <c r="F339" s="432">
        <v>25</v>
      </c>
      <c r="G339" s="264">
        <v>30750</v>
      </c>
      <c r="H339" s="321">
        <v>7</v>
      </c>
      <c r="I339" s="321">
        <v>4</v>
      </c>
      <c r="J339" s="722">
        <v>4000</v>
      </c>
      <c r="K339" s="321"/>
    </row>
    <row r="340" spans="1:11" ht="16.8" thickBot="1">
      <c r="A340" s="677"/>
      <c r="B340" s="418"/>
      <c r="C340" s="406"/>
      <c r="D340" s="418"/>
      <c r="E340" s="433"/>
      <c r="F340" s="433"/>
      <c r="G340" s="265">
        <v>4000</v>
      </c>
      <c r="H340" s="338"/>
      <c r="I340" s="338"/>
      <c r="J340" s="489"/>
      <c r="K340" s="322"/>
    </row>
    <row r="341" spans="1:11">
      <c r="A341" s="666" t="s">
        <v>1546</v>
      </c>
      <c r="B341" s="407" t="s">
        <v>1547</v>
      </c>
      <c r="C341" s="405" t="s">
        <v>1548</v>
      </c>
      <c r="D341" s="407" t="s">
        <v>1545</v>
      </c>
      <c r="E341" s="432" t="s">
        <v>1415</v>
      </c>
      <c r="F341" s="432">
        <v>30</v>
      </c>
      <c r="G341" s="264">
        <v>2020</v>
      </c>
      <c r="H341" s="321">
        <v>7</v>
      </c>
      <c r="I341" s="321">
        <v>2</v>
      </c>
      <c r="J341" s="722">
        <v>2000</v>
      </c>
      <c r="K341" s="321"/>
    </row>
    <row r="342" spans="1:11" ht="16.8" thickBot="1">
      <c r="A342" s="677"/>
      <c r="B342" s="418"/>
      <c r="C342" s="406"/>
      <c r="D342" s="418"/>
      <c r="E342" s="433"/>
      <c r="F342" s="433"/>
      <c r="G342" s="265">
        <v>2000</v>
      </c>
      <c r="H342" s="338"/>
      <c r="I342" s="338"/>
      <c r="J342" s="489"/>
      <c r="K342" s="322"/>
    </row>
    <row r="343" spans="1:11">
      <c r="A343" s="666" t="s">
        <v>1549</v>
      </c>
      <c r="B343" s="407" t="s">
        <v>1550</v>
      </c>
      <c r="C343" s="405" t="s">
        <v>1551</v>
      </c>
      <c r="D343" s="407" t="s">
        <v>1552</v>
      </c>
      <c r="E343" s="432" t="s">
        <v>1415</v>
      </c>
      <c r="F343" s="432">
        <v>25</v>
      </c>
      <c r="G343" s="264">
        <v>6250</v>
      </c>
      <c r="H343" s="321">
        <v>7</v>
      </c>
      <c r="I343" s="321">
        <v>3</v>
      </c>
      <c r="J343" s="722">
        <f>I343*1000</f>
        <v>3000</v>
      </c>
      <c r="K343" s="321"/>
    </row>
    <row r="344" spans="1:11" ht="16.8" thickBot="1">
      <c r="A344" s="677"/>
      <c r="B344" s="418"/>
      <c r="C344" s="406"/>
      <c r="D344" s="418"/>
      <c r="E344" s="433"/>
      <c r="F344" s="433"/>
      <c r="G344" s="265">
        <v>3000</v>
      </c>
      <c r="H344" s="338"/>
      <c r="I344" s="338"/>
      <c r="J344" s="489"/>
      <c r="K344" s="322"/>
    </row>
    <row r="345" spans="1:11">
      <c r="A345" s="666" t="s">
        <v>1553</v>
      </c>
      <c r="B345" s="407" t="s">
        <v>1554</v>
      </c>
      <c r="C345" s="405" t="s">
        <v>1555</v>
      </c>
      <c r="D345" s="407" t="s">
        <v>1545</v>
      </c>
      <c r="E345" s="432" t="s">
        <v>1415</v>
      </c>
      <c r="F345" s="432">
        <v>25</v>
      </c>
      <c r="G345" s="264">
        <v>3300</v>
      </c>
      <c r="H345" s="321">
        <v>7</v>
      </c>
      <c r="I345" s="321">
        <v>2</v>
      </c>
      <c r="J345" s="722">
        <v>2000</v>
      </c>
      <c r="K345" s="321"/>
    </row>
    <row r="346" spans="1:11" ht="16.8" thickBot="1">
      <c r="A346" s="677"/>
      <c r="B346" s="418"/>
      <c r="C346" s="406"/>
      <c r="D346" s="418"/>
      <c r="E346" s="433"/>
      <c r="F346" s="433"/>
      <c r="G346" s="265">
        <v>2000</v>
      </c>
      <c r="H346" s="338"/>
      <c r="I346" s="338"/>
      <c r="J346" s="489"/>
      <c r="K346" s="322"/>
    </row>
    <row r="347" spans="1:11" ht="16.8" thickBot="1">
      <c r="A347" s="407" t="s">
        <v>1449</v>
      </c>
      <c r="B347" s="407"/>
      <c r="C347" s="407"/>
      <c r="D347" s="407"/>
      <c r="E347" s="432"/>
      <c r="F347" s="432">
        <f>SUM(F339:F346)</f>
        <v>105</v>
      </c>
      <c r="G347" s="156">
        <v>100760</v>
      </c>
      <c r="H347" s="407"/>
      <c r="I347" s="321"/>
      <c r="J347" s="722">
        <f>SUM(J339:J346)</f>
        <v>11000</v>
      </c>
      <c r="K347" s="458"/>
    </row>
    <row r="348" spans="1:11" ht="16.8" thickBot="1">
      <c r="A348" s="418"/>
      <c r="B348" s="418"/>
      <c r="C348" s="418"/>
      <c r="D348" s="418"/>
      <c r="E348" s="433"/>
      <c r="F348" s="433"/>
      <c r="G348" s="174">
        <v>10300</v>
      </c>
      <c r="H348" s="418"/>
      <c r="I348" s="338"/>
      <c r="J348" s="489"/>
      <c r="K348" s="459"/>
    </row>
    <row r="349" spans="1:11">
      <c r="A349" s="173"/>
      <c r="B349" s="173"/>
      <c r="C349" s="173"/>
      <c r="D349" s="173"/>
      <c r="E349" s="173"/>
      <c r="F349" s="173"/>
      <c r="G349" s="173"/>
      <c r="H349" s="173"/>
      <c r="I349" s="173"/>
      <c r="J349" s="173"/>
      <c r="K349" s="173"/>
    </row>
    <row r="350" spans="1:11">
      <c r="A350" s="107"/>
      <c r="B350" s="107" t="s">
        <v>875</v>
      </c>
      <c r="C350" s="107"/>
      <c r="D350" s="107"/>
      <c r="E350" s="107"/>
      <c r="F350" s="107"/>
      <c r="G350" s="107"/>
      <c r="H350" s="107"/>
      <c r="I350" s="107"/>
      <c r="J350" s="261"/>
      <c r="K350" s="107"/>
    </row>
    <row r="351" spans="1:11" ht="16.8" thickBot="1">
      <c r="A351" s="109" t="s">
        <v>1556</v>
      </c>
      <c r="B351" s="164" t="str">
        <f>IF(A351=0,"",VLOOKUP(A351,[8]參照函數!A$1:B$65536,2,FALSE))</f>
        <v>合氣道社</v>
      </c>
      <c r="C351" s="164" t="s">
        <v>877</v>
      </c>
      <c r="D351" s="118">
        <v>5</v>
      </c>
      <c r="E351" s="164" t="s">
        <v>878</v>
      </c>
      <c r="F351" s="164"/>
      <c r="G351" s="164" t="s">
        <v>879</v>
      </c>
      <c r="H351" s="175"/>
      <c r="I351" s="175"/>
      <c r="J351" s="261">
        <f>J364</f>
        <v>3000</v>
      </c>
      <c r="K351" s="107" t="s">
        <v>8</v>
      </c>
    </row>
    <row r="352" spans="1:11" ht="16.8" customHeight="1" thickTop="1">
      <c r="A352" s="321" t="s">
        <v>9</v>
      </c>
      <c r="B352" s="350" t="s">
        <v>10</v>
      </c>
      <c r="C352" s="350" t="s">
        <v>880</v>
      </c>
      <c r="D352" s="350" t="s">
        <v>12</v>
      </c>
      <c r="E352" s="350" t="s">
        <v>881</v>
      </c>
      <c r="F352" s="350" t="s">
        <v>882</v>
      </c>
      <c r="G352" s="17" t="s">
        <v>15</v>
      </c>
      <c r="H352" s="351" t="s">
        <v>2036</v>
      </c>
      <c r="I352" s="352"/>
      <c r="J352" s="353"/>
      <c r="K352" s="458" t="s">
        <v>17</v>
      </c>
    </row>
    <row r="353" spans="1:11" ht="16.8" thickBot="1">
      <c r="A353" s="338"/>
      <c r="B353" s="338"/>
      <c r="C353" s="338"/>
      <c r="D353" s="338"/>
      <c r="E353" s="338"/>
      <c r="F353" s="322"/>
      <c r="G353" s="18" t="s">
        <v>18</v>
      </c>
      <c r="H353" s="114" t="s">
        <v>19</v>
      </c>
      <c r="I353" s="115" t="s">
        <v>20</v>
      </c>
      <c r="J353" s="262" t="s">
        <v>21</v>
      </c>
      <c r="K353" s="459"/>
    </row>
    <row r="354" spans="1:11">
      <c r="A354" s="666" t="s">
        <v>1557</v>
      </c>
      <c r="B354" s="407" t="s">
        <v>1558</v>
      </c>
      <c r="C354" s="405" t="s">
        <v>1559</v>
      </c>
      <c r="D354" s="407" t="s">
        <v>1560</v>
      </c>
      <c r="E354" s="432" t="s">
        <v>1561</v>
      </c>
      <c r="F354" s="432">
        <v>40</v>
      </c>
      <c r="G354" s="264">
        <v>5135</v>
      </c>
      <c r="H354" s="321">
        <v>5</v>
      </c>
      <c r="I354" s="321">
        <v>1</v>
      </c>
      <c r="J354" s="722">
        <f>I354*1000</f>
        <v>1000</v>
      </c>
      <c r="K354" s="321"/>
    </row>
    <row r="355" spans="1:11" ht="16.8" thickBot="1">
      <c r="A355" s="677"/>
      <c r="B355" s="418"/>
      <c r="C355" s="406"/>
      <c r="D355" s="418"/>
      <c r="E355" s="433"/>
      <c r="F355" s="433"/>
      <c r="G355" s="265">
        <v>4000</v>
      </c>
      <c r="H355" s="338"/>
      <c r="I355" s="338"/>
      <c r="J355" s="489"/>
      <c r="K355" s="322"/>
    </row>
    <row r="356" spans="1:11">
      <c r="A356" s="666" t="s">
        <v>1562</v>
      </c>
      <c r="B356" s="407" t="s">
        <v>1563</v>
      </c>
      <c r="C356" s="405" t="s">
        <v>1564</v>
      </c>
      <c r="D356" s="407" t="s">
        <v>1565</v>
      </c>
      <c r="E356" s="432" t="s">
        <v>915</v>
      </c>
      <c r="F356" s="432">
        <v>25</v>
      </c>
      <c r="G356" s="264">
        <v>3200</v>
      </c>
      <c r="H356" s="321">
        <v>7</v>
      </c>
      <c r="I356" s="321">
        <v>0</v>
      </c>
      <c r="J356" s="722">
        <v>0</v>
      </c>
      <c r="K356" s="321"/>
    </row>
    <row r="357" spans="1:11" ht="16.8" thickBot="1">
      <c r="A357" s="677"/>
      <c r="B357" s="418"/>
      <c r="C357" s="406"/>
      <c r="D357" s="418"/>
      <c r="E357" s="433"/>
      <c r="F357" s="433"/>
      <c r="G357" s="265">
        <v>3000</v>
      </c>
      <c r="H357" s="338"/>
      <c r="I357" s="338"/>
      <c r="J357" s="489"/>
      <c r="K357" s="322"/>
    </row>
    <row r="358" spans="1:11">
      <c r="A358" s="666" t="s">
        <v>1566</v>
      </c>
      <c r="B358" s="407" t="s">
        <v>1567</v>
      </c>
      <c r="C358" s="405" t="s">
        <v>1522</v>
      </c>
      <c r="D358" s="407" t="s">
        <v>1560</v>
      </c>
      <c r="E358" s="432" t="s">
        <v>1568</v>
      </c>
      <c r="F358" s="432">
        <v>120</v>
      </c>
      <c r="G358" s="264">
        <v>6025</v>
      </c>
      <c r="H358" s="321">
        <v>5</v>
      </c>
      <c r="I358" s="321">
        <v>1</v>
      </c>
      <c r="J358" s="722">
        <f>I358*1000</f>
        <v>1000</v>
      </c>
      <c r="K358" s="321"/>
    </row>
    <row r="359" spans="1:11" ht="16.8" thickBot="1">
      <c r="A359" s="677"/>
      <c r="B359" s="418"/>
      <c r="C359" s="406"/>
      <c r="D359" s="418"/>
      <c r="E359" s="433"/>
      <c r="F359" s="433"/>
      <c r="G359" s="265">
        <v>5000</v>
      </c>
      <c r="H359" s="338"/>
      <c r="I359" s="338"/>
      <c r="J359" s="489"/>
      <c r="K359" s="322"/>
    </row>
    <row r="360" spans="1:11">
      <c r="A360" s="666" t="s">
        <v>1569</v>
      </c>
      <c r="B360" s="407" t="s">
        <v>1570</v>
      </c>
      <c r="C360" s="405" t="s">
        <v>1571</v>
      </c>
      <c r="D360" s="407" t="s">
        <v>1572</v>
      </c>
      <c r="E360" s="432" t="s">
        <v>1492</v>
      </c>
      <c r="F360" s="432">
        <v>30</v>
      </c>
      <c r="G360" s="264">
        <v>3000</v>
      </c>
      <c r="H360" s="321">
        <v>7</v>
      </c>
      <c r="I360" s="321">
        <v>0</v>
      </c>
      <c r="J360" s="722">
        <v>0</v>
      </c>
      <c r="K360" s="321"/>
    </row>
    <row r="361" spans="1:11" ht="16.8" thickBot="1">
      <c r="A361" s="677"/>
      <c r="B361" s="418"/>
      <c r="C361" s="406"/>
      <c r="D361" s="418"/>
      <c r="E361" s="433"/>
      <c r="F361" s="433"/>
      <c r="G361" s="265">
        <v>3000</v>
      </c>
      <c r="H361" s="338"/>
      <c r="I361" s="338"/>
      <c r="J361" s="489"/>
      <c r="K361" s="322"/>
    </row>
    <row r="362" spans="1:11">
      <c r="A362" s="666" t="s">
        <v>1573</v>
      </c>
      <c r="B362" s="407" t="s">
        <v>1574</v>
      </c>
      <c r="C362" s="405" t="s">
        <v>1575</v>
      </c>
      <c r="D362" s="407" t="s">
        <v>1576</v>
      </c>
      <c r="E362" s="432" t="s">
        <v>1577</v>
      </c>
      <c r="F362" s="432">
        <v>10</v>
      </c>
      <c r="G362" s="264">
        <v>2000</v>
      </c>
      <c r="H362" s="321">
        <v>7</v>
      </c>
      <c r="I362" s="321">
        <v>1</v>
      </c>
      <c r="J362" s="722">
        <f>I362*1000</f>
        <v>1000</v>
      </c>
      <c r="K362" s="321"/>
    </row>
    <row r="363" spans="1:11" ht="16.8" thickBot="1">
      <c r="A363" s="677"/>
      <c r="B363" s="418"/>
      <c r="C363" s="406"/>
      <c r="D363" s="418"/>
      <c r="E363" s="433"/>
      <c r="F363" s="433"/>
      <c r="G363" s="265">
        <v>1500</v>
      </c>
      <c r="H363" s="338"/>
      <c r="I363" s="338"/>
      <c r="J363" s="489"/>
      <c r="K363" s="322"/>
    </row>
    <row r="364" spans="1:11" ht="16.8" thickBot="1">
      <c r="A364" s="407" t="s">
        <v>1449</v>
      </c>
      <c r="B364" s="407"/>
      <c r="C364" s="407"/>
      <c r="D364" s="407"/>
      <c r="E364" s="432"/>
      <c r="F364" s="432">
        <f>SUM(F354:F363)</f>
        <v>225</v>
      </c>
      <c r="G364" s="156">
        <f>G354+G356+G358+G360+G362</f>
        <v>19360</v>
      </c>
      <c r="H364" s="407"/>
      <c r="I364" s="321"/>
      <c r="J364" s="722">
        <f>SUM(J354:J363)</f>
        <v>3000</v>
      </c>
      <c r="K364" s="458"/>
    </row>
    <row r="365" spans="1:11" ht="16.8" thickBot="1">
      <c r="A365" s="418"/>
      <c r="B365" s="418"/>
      <c r="C365" s="418"/>
      <c r="D365" s="418"/>
      <c r="E365" s="433"/>
      <c r="F365" s="433"/>
      <c r="G365" s="174">
        <f>G355+G357+G359+G361+G363</f>
        <v>16500</v>
      </c>
      <c r="H365" s="418"/>
      <c r="I365" s="338"/>
      <c r="J365" s="489"/>
      <c r="K365" s="459"/>
    </row>
    <row r="366" spans="1:11">
      <c r="A366" s="173"/>
      <c r="B366" s="173"/>
      <c r="C366" s="173"/>
      <c r="D366" s="173"/>
      <c r="E366" s="173"/>
      <c r="F366" s="173"/>
      <c r="G366" s="173"/>
      <c r="H366" s="173"/>
      <c r="I366" s="173"/>
      <c r="J366" s="173"/>
      <c r="K366" s="173"/>
    </row>
    <row r="367" spans="1:11">
      <c r="A367" s="107"/>
      <c r="B367" s="107" t="s">
        <v>875</v>
      </c>
      <c r="C367" s="107"/>
      <c r="D367" s="107"/>
      <c r="E367" s="107"/>
      <c r="F367" s="107"/>
      <c r="G367" s="107"/>
      <c r="H367" s="107"/>
      <c r="I367" s="107"/>
      <c r="J367" s="261"/>
      <c r="K367" s="107"/>
    </row>
    <row r="368" spans="1:11" ht="16.8" thickBot="1">
      <c r="A368" s="109" t="s">
        <v>1578</v>
      </c>
      <c r="B368" s="164" t="str">
        <f>IF(A368=0,"",VLOOKUP(A368,[8]參照函數!A$1:B$65536,2,FALSE))</f>
        <v>歐洲劍術社</v>
      </c>
      <c r="C368" s="164" t="s">
        <v>877</v>
      </c>
      <c r="D368" s="118">
        <v>4</v>
      </c>
      <c r="E368" s="164" t="s">
        <v>878</v>
      </c>
      <c r="F368" s="164"/>
      <c r="G368" s="164" t="s">
        <v>879</v>
      </c>
      <c r="H368" s="175"/>
      <c r="I368" s="175"/>
      <c r="J368" s="261">
        <f>J379</f>
        <v>4000</v>
      </c>
      <c r="K368" s="107" t="s">
        <v>8</v>
      </c>
    </row>
    <row r="369" spans="1:11" ht="16.8" customHeight="1" thickTop="1">
      <c r="A369" s="321" t="s">
        <v>9</v>
      </c>
      <c r="B369" s="350" t="s">
        <v>10</v>
      </c>
      <c r="C369" s="350" t="s">
        <v>880</v>
      </c>
      <c r="D369" s="350" t="s">
        <v>12</v>
      </c>
      <c r="E369" s="350" t="s">
        <v>881</v>
      </c>
      <c r="F369" s="350" t="s">
        <v>882</v>
      </c>
      <c r="G369" s="17" t="s">
        <v>15</v>
      </c>
      <c r="H369" s="351" t="s">
        <v>2036</v>
      </c>
      <c r="I369" s="352"/>
      <c r="J369" s="353"/>
      <c r="K369" s="458" t="s">
        <v>17</v>
      </c>
    </row>
    <row r="370" spans="1:11" ht="16.8" thickBot="1">
      <c r="A370" s="338"/>
      <c r="B370" s="338"/>
      <c r="C370" s="338"/>
      <c r="D370" s="338"/>
      <c r="E370" s="338"/>
      <c r="F370" s="322"/>
      <c r="G370" s="18" t="s">
        <v>18</v>
      </c>
      <c r="H370" s="114" t="s">
        <v>19</v>
      </c>
      <c r="I370" s="115" t="s">
        <v>20</v>
      </c>
      <c r="J370" s="262" t="s">
        <v>21</v>
      </c>
      <c r="K370" s="459"/>
    </row>
    <row r="371" spans="1:11">
      <c r="A371" s="666" t="s">
        <v>1579</v>
      </c>
      <c r="B371" s="407" t="s">
        <v>1580</v>
      </c>
      <c r="C371" s="405" t="s">
        <v>1559</v>
      </c>
      <c r="D371" s="407" t="s">
        <v>1581</v>
      </c>
      <c r="E371" s="432" t="s">
        <v>1415</v>
      </c>
      <c r="F371" s="432">
        <v>15</v>
      </c>
      <c r="G371" s="264">
        <v>2000</v>
      </c>
      <c r="H371" s="321">
        <v>7</v>
      </c>
      <c r="I371" s="321">
        <v>1</v>
      </c>
      <c r="J371" s="722">
        <f>I371*1000</f>
        <v>1000</v>
      </c>
      <c r="K371" s="321"/>
    </row>
    <row r="372" spans="1:11" ht="16.8" thickBot="1">
      <c r="A372" s="677"/>
      <c r="B372" s="418"/>
      <c r="C372" s="406"/>
      <c r="D372" s="418"/>
      <c r="E372" s="433"/>
      <c r="F372" s="433"/>
      <c r="G372" s="265">
        <v>1000</v>
      </c>
      <c r="H372" s="338"/>
      <c r="I372" s="338"/>
      <c r="J372" s="489"/>
      <c r="K372" s="322"/>
    </row>
    <row r="373" spans="1:11">
      <c r="A373" s="666" t="s">
        <v>1582</v>
      </c>
      <c r="B373" s="407" t="s">
        <v>1583</v>
      </c>
      <c r="C373" s="405" t="s">
        <v>1584</v>
      </c>
      <c r="D373" s="407" t="s">
        <v>1585</v>
      </c>
      <c r="E373" s="432" t="s">
        <v>1415</v>
      </c>
      <c r="F373" s="432">
        <v>15</v>
      </c>
      <c r="G373" s="264">
        <v>2000</v>
      </c>
      <c r="H373" s="321">
        <v>7</v>
      </c>
      <c r="I373" s="321">
        <v>2</v>
      </c>
      <c r="J373" s="722">
        <v>2000</v>
      </c>
      <c r="K373" s="321"/>
    </row>
    <row r="374" spans="1:11" ht="16.8" thickBot="1">
      <c r="A374" s="677"/>
      <c r="B374" s="418"/>
      <c r="C374" s="406"/>
      <c r="D374" s="418"/>
      <c r="E374" s="433"/>
      <c r="F374" s="433"/>
      <c r="G374" s="265">
        <v>1000</v>
      </c>
      <c r="H374" s="338"/>
      <c r="I374" s="338"/>
      <c r="J374" s="489"/>
      <c r="K374" s="322"/>
    </row>
    <row r="375" spans="1:11">
      <c r="A375" s="666" t="s">
        <v>1586</v>
      </c>
      <c r="B375" s="407" t="s">
        <v>1587</v>
      </c>
      <c r="C375" s="405" t="s">
        <v>1588</v>
      </c>
      <c r="D375" s="407" t="s">
        <v>1589</v>
      </c>
      <c r="E375" s="432" t="s">
        <v>1415</v>
      </c>
      <c r="F375" s="432">
        <v>15</v>
      </c>
      <c r="G375" s="264">
        <v>2000</v>
      </c>
      <c r="H375" s="321">
        <v>5</v>
      </c>
      <c r="I375" s="321">
        <v>1</v>
      </c>
      <c r="J375" s="722">
        <f>I375*1000</f>
        <v>1000</v>
      </c>
      <c r="K375" s="321"/>
    </row>
    <row r="376" spans="1:11" ht="16.8" thickBot="1">
      <c r="A376" s="677"/>
      <c r="B376" s="418"/>
      <c r="C376" s="406"/>
      <c r="D376" s="418"/>
      <c r="E376" s="433"/>
      <c r="F376" s="433"/>
      <c r="G376" s="265">
        <v>1000</v>
      </c>
      <c r="H376" s="338"/>
      <c r="I376" s="338"/>
      <c r="J376" s="489"/>
      <c r="K376" s="322"/>
    </row>
    <row r="377" spans="1:11">
      <c r="A377" s="666" t="s">
        <v>1590</v>
      </c>
      <c r="B377" s="407" t="s">
        <v>1591</v>
      </c>
      <c r="C377" s="405" t="s">
        <v>1592</v>
      </c>
      <c r="D377" s="407" t="s">
        <v>1593</v>
      </c>
      <c r="E377" s="432" t="s">
        <v>1415</v>
      </c>
      <c r="F377" s="432">
        <v>15</v>
      </c>
      <c r="G377" s="264">
        <v>3000</v>
      </c>
      <c r="H377" s="321"/>
      <c r="I377" s="321"/>
      <c r="J377" s="722">
        <v>0</v>
      </c>
      <c r="K377" s="321"/>
    </row>
    <row r="378" spans="1:11" ht="16.8" thickBot="1">
      <c r="A378" s="677"/>
      <c r="B378" s="418"/>
      <c r="C378" s="406"/>
      <c r="D378" s="418"/>
      <c r="E378" s="433"/>
      <c r="F378" s="433"/>
      <c r="G378" s="265">
        <v>1000</v>
      </c>
      <c r="H378" s="338"/>
      <c r="I378" s="338"/>
      <c r="J378" s="489"/>
      <c r="K378" s="322"/>
    </row>
    <row r="379" spans="1:11" ht="16.8" thickBot="1">
      <c r="A379" s="407" t="s">
        <v>1449</v>
      </c>
      <c r="B379" s="407"/>
      <c r="C379" s="407"/>
      <c r="D379" s="407"/>
      <c r="E379" s="432"/>
      <c r="F379" s="432">
        <f>SUM(F371:F378)</f>
        <v>60</v>
      </c>
      <c r="G379" s="156">
        <f>G371+G373+G375+G377</f>
        <v>9000</v>
      </c>
      <c r="H379" s="407"/>
      <c r="I379" s="321"/>
      <c r="J379" s="722">
        <f>SUM(J371:J378)</f>
        <v>4000</v>
      </c>
      <c r="K379" s="458"/>
    </row>
    <row r="380" spans="1:11" ht="16.8" thickBot="1">
      <c r="A380" s="418"/>
      <c r="B380" s="418"/>
      <c r="C380" s="418"/>
      <c r="D380" s="418"/>
      <c r="E380" s="433"/>
      <c r="F380" s="433"/>
      <c r="G380" s="174">
        <f>G372+G374+G376+G378</f>
        <v>4000</v>
      </c>
      <c r="H380" s="418"/>
      <c r="I380" s="338"/>
      <c r="J380" s="489"/>
      <c r="K380" s="459"/>
    </row>
    <row r="381" spans="1:11">
      <c r="A381" s="173"/>
      <c r="B381" s="173"/>
      <c r="C381" s="173"/>
      <c r="D381" s="173"/>
      <c r="E381" s="173"/>
      <c r="F381" s="173"/>
      <c r="G381" s="173"/>
      <c r="H381" s="173"/>
      <c r="I381" s="173"/>
      <c r="J381" s="173"/>
      <c r="K381" s="173"/>
    </row>
    <row r="382" spans="1:11">
      <c r="A382" s="107"/>
      <c r="B382" s="107" t="s">
        <v>875</v>
      </c>
      <c r="C382" s="107"/>
      <c r="D382" s="107"/>
      <c r="E382" s="107"/>
      <c r="F382" s="107"/>
      <c r="G382" s="107"/>
      <c r="H382" s="107"/>
      <c r="I382" s="107"/>
      <c r="J382" s="261"/>
      <c r="K382" s="107"/>
    </row>
    <row r="383" spans="1:11" ht="16.8" thickBot="1">
      <c r="A383" s="109" t="s">
        <v>1594</v>
      </c>
      <c r="B383" s="164" t="str">
        <f>IF(A383=0,"",VLOOKUP(A383,[8]參照函數!A$1:B$65536,2,FALSE))</f>
        <v>競技飛盤社</v>
      </c>
      <c r="C383" s="164" t="s">
        <v>877</v>
      </c>
      <c r="D383" s="118">
        <v>3</v>
      </c>
      <c r="E383" s="164" t="s">
        <v>878</v>
      </c>
      <c r="F383" s="164"/>
      <c r="G383" s="164" t="s">
        <v>879</v>
      </c>
      <c r="H383" s="175"/>
      <c r="I383" s="175"/>
      <c r="J383" s="261">
        <f>J392</f>
        <v>5000</v>
      </c>
      <c r="K383" s="107" t="s">
        <v>8</v>
      </c>
    </row>
    <row r="384" spans="1:11" ht="16.8" customHeight="1" thickTop="1">
      <c r="A384" s="321" t="s">
        <v>9</v>
      </c>
      <c r="B384" s="350" t="s">
        <v>10</v>
      </c>
      <c r="C384" s="350" t="s">
        <v>880</v>
      </c>
      <c r="D384" s="350" t="s">
        <v>12</v>
      </c>
      <c r="E384" s="350" t="s">
        <v>881</v>
      </c>
      <c r="F384" s="350" t="s">
        <v>882</v>
      </c>
      <c r="G384" s="17" t="s">
        <v>15</v>
      </c>
      <c r="H384" s="351" t="s">
        <v>2036</v>
      </c>
      <c r="I384" s="352"/>
      <c r="J384" s="353"/>
      <c r="K384" s="458" t="s">
        <v>17</v>
      </c>
    </row>
    <row r="385" spans="1:11" ht="16.8" thickBot="1">
      <c r="A385" s="338"/>
      <c r="B385" s="338"/>
      <c r="C385" s="338"/>
      <c r="D385" s="338"/>
      <c r="E385" s="338"/>
      <c r="F385" s="322"/>
      <c r="G385" s="18" t="s">
        <v>18</v>
      </c>
      <c r="H385" s="114" t="s">
        <v>19</v>
      </c>
      <c r="I385" s="115" t="s">
        <v>20</v>
      </c>
      <c r="J385" s="262" t="s">
        <v>21</v>
      </c>
      <c r="K385" s="459"/>
    </row>
    <row r="386" spans="1:11">
      <c r="A386" s="666" t="s">
        <v>1595</v>
      </c>
      <c r="B386" s="407" t="s">
        <v>1771</v>
      </c>
      <c r="C386" s="405" t="s">
        <v>1596</v>
      </c>
      <c r="D386" s="407" t="s">
        <v>1597</v>
      </c>
      <c r="E386" s="432" t="s">
        <v>1598</v>
      </c>
      <c r="F386" s="432">
        <v>30</v>
      </c>
      <c r="G386" s="264">
        <v>10200</v>
      </c>
      <c r="H386" s="321">
        <v>7</v>
      </c>
      <c r="I386" s="321">
        <v>2</v>
      </c>
      <c r="J386" s="722">
        <v>3000</v>
      </c>
      <c r="K386" s="321"/>
    </row>
    <row r="387" spans="1:11" ht="16.8" thickBot="1">
      <c r="A387" s="677"/>
      <c r="B387" s="418"/>
      <c r="C387" s="406"/>
      <c r="D387" s="418"/>
      <c r="E387" s="433"/>
      <c r="F387" s="433"/>
      <c r="G387" s="265">
        <v>9000</v>
      </c>
      <c r="H387" s="338"/>
      <c r="I387" s="338"/>
      <c r="J387" s="489"/>
      <c r="K387" s="322"/>
    </row>
    <row r="388" spans="1:11">
      <c r="A388" s="666" t="s">
        <v>1599</v>
      </c>
      <c r="B388" s="407" t="s">
        <v>1600</v>
      </c>
      <c r="C388" s="405" t="s">
        <v>1601</v>
      </c>
      <c r="D388" s="407" t="s">
        <v>1602</v>
      </c>
      <c r="E388" s="432" t="s">
        <v>1603</v>
      </c>
      <c r="F388" s="432">
        <v>40</v>
      </c>
      <c r="G388" s="264">
        <v>3060</v>
      </c>
      <c r="H388" s="321">
        <v>7</v>
      </c>
      <c r="I388" s="321">
        <v>2</v>
      </c>
      <c r="J388" s="722">
        <v>1000</v>
      </c>
      <c r="K388" s="321"/>
    </row>
    <row r="389" spans="1:11" ht="16.8" thickBot="1">
      <c r="A389" s="677"/>
      <c r="B389" s="418"/>
      <c r="C389" s="406"/>
      <c r="D389" s="418"/>
      <c r="E389" s="433"/>
      <c r="F389" s="433"/>
      <c r="G389" s="265">
        <v>2500</v>
      </c>
      <c r="H389" s="338"/>
      <c r="I389" s="338"/>
      <c r="J389" s="489"/>
      <c r="K389" s="322"/>
    </row>
    <row r="390" spans="1:11">
      <c r="A390" s="666" t="s">
        <v>1604</v>
      </c>
      <c r="B390" s="407" t="s">
        <v>1605</v>
      </c>
      <c r="C390" s="405" t="s">
        <v>1606</v>
      </c>
      <c r="D390" s="407" t="s">
        <v>1597</v>
      </c>
      <c r="E390" s="432" t="s">
        <v>1598</v>
      </c>
      <c r="F390" s="432">
        <v>30</v>
      </c>
      <c r="G390" s="264">
        <v>3000</v>
      </c>
      <c r="H390" s="321">
        <v>7</v>
      </c>
      <c r="I390" s="321">
        <v>2</v>
      </c>
      <c r="J390" s="722">
        <v>1000</v>
      </c>
      <c r="K390" s="321"/>
    </row>
    <row r="391" spans="1:11" ht="16.8" thickBot="1">
      <c r="A391" s="677"/>
      <c r="B391" s="418"/>
      <c r="C391" s="406"/>
      <c r="D391" s="418"/>
      <c r="E391" s="433"/>
      <c r="F391" s="433"/>
      <c r="G391" s="265">
        <v>2300</v>
      </c>
      <c r="H391" s="338"/>
      <c r="I391" s="338"/>
      <c r="J391" s="489"/>
      <c r="K391" s="322"/>
    </row>
    <row r="392" spans="1:11" ht="16.8" thickBot="1">
      <c r="A392" s="407" t="s">
        <v>1449</v>
      </c>
      <c r="B392" s="407"/>
      <c r="C392" s="407"/>
      <c r="D392" s="407"/>
      <c r="E392" s="432"/>
      <c r="F392" s="432">
        <f>SUM(F386:F391)</f>
        <v>100</v>
      </c>
      <c r="G392" s="156">
        <f>G386+G388+G390</f>
        <v>16260</v>
      </c>
      <c r="H392" s="407"/>
      <c r="I392" s="321"/>
      <c r="J392" s="722">
        <f>SUM(J386:J391)</f>
        <v>5000</v>
      </c>
      <c r="K392" s="458"/>
    </row>
    <row r="393" spans="1:11" ht="16.8" thickBot="1">
      <c r="A393" s="418"/>
      <c r="B393" s="418"/>
      <c r="C393" s="418"/>
      <c r="D393" s="418"/>
      <c r="E393" s="433"/>
      <c r="F393" s="433"/>
      <c r="G393" s="174">
        <f>G387+G389+G391</f>
        <v>13800</v>
      </c>
      <c r="H393" s="418"/>
      <c r="I393" s="338"/>
      <c r="J393" s="489"/>
      <c r="K393" s="459"/>
    </row>
  </sheetData>
  <mergeCells count="1536">
    <mergeCell ref="A2:C2"/>
    <mergeCell ref="G4:I4"/>
    <mergeCell ref="A5:A6"/>
    <mergeCell ref="B5:B6"/>
    <mergeCell ref="C5:C6"/>
    <mergeCell ref="D5:D6"/>
    <mergeCell ref="E5:E6"/>
    <mergeCell ref="F5:F6"/>
    <mergeCell ref="H5:J5"/>
    <mergeCell ref="K7:K8"/>
    <mergeCell ref="A9:A10"/>
    <mergeCell ref="B9:B10"/>
    <mergeCell ref="C9:C10"/>
    <mergeCell ref="D9:D10"/>
    <mergeCell ref="E9:E10"/>
    <mergeCell ref="F9:F10"/>
    <mergeCell ref="H9:H10"/>
    <mergeCell ref="I9:I10"/>
    <mergeCell ref="J9:J10"/>
    <mergeCell ref="K5:K6"/>
    <mergeCell ref="A7:A8"/>
    <mergeCell ref="B7:B8"/>
    <mergeCell ref="C7:C8"/>
    <mergeCell ref="D7:D8"/>
    <mergeCell ref="E7:E8"/>
    <mergeCell ref="F7:F8"/>
    <mergeCell ref="H7:H8"/>
    <mergeCell ref="I7:I8"/>
    <mergeCell ref="J7:J8"/>
    <mergeCell ref="K11:K12"/>
    <mergeCell ref="A13:A14"/>
    <mergeCell ref="B13:B14"/>
    <mergeCell ref="C13:C14"/>
    <mergeCell ref="D13:D14"/>
    <mergeCell ref="E13:E14"/>
    <mergeCell ref="F13:F14"/>
    <mergeCell ref="H13:H14"/>
    <mergeCell ref="I13:I14"/>
    <mergeCell ref="J13:J14"/>
    <mergeCell ref="K9:K10"/>
    <mergeCell ref="A11:A12"/>
    <mergeCell ref="B11:B12"/>
    <mergeCell ref="C11:C12"/>
    <mergeCell ref="D11:D12"/>
    <mergeCell ref="E11:E12"/>
    <mergeCell ref="F11:F12"/>
    <mergeCell ref="H11:H12"/>
    <mergeCell ref="I11:I12"/>
    <mergeCell ref="J11:J12"/>
    <mergeCell ref="K15:K16"/>
    <mergeCell ref="A17:A18"/>
    <mergeCell ref="B17:B18"/>
    <mergeCell ref="C17:C18"/>
    <mergeCell ref="D17:D18"/>
    <mergeCell ref="E17:E18"/>
    <mergeCell ref="F17:F18"/>
    <mergeCell ref="H17:H18"/>
    <mergeCell ref="I17:I18"/>
    <mergeCell ref="J17:J18"/>
    <mergeCell ref="K13:K14"/>
    <mergeCell ref="A15:A16"/>
    <mergeCell ref="B15:B16"/>
    <mergeCell ref="C15:C16"/>
    <mergeCell ref="D15:D16"/>
    <mergeCell ref="E15:E16"/>
    <mergeCell ref="F15:F16"/>
    <mergeCell ref="H15:H16"/>
    <mergeCell ref="I15:I16"/>
    <mergeCell ref="J15:J16"/>
    <mergeCell ref="K19:K20"/>
    <mergeCell ref="A21:A22"/>
    <mergeCell ref="B21:B22"/>
    <mergeCell ref="C21:C22"/>
    <mergeCell ref="D21:D22"/>
    <mergeCell ref="E21:E22"/>
    <mergeCell ref="F21:F22"/>
    <mergeCell ref="H21:H22"/>
    <mergeCell ref="I21:I22"/>
    <mergeCell ref="J21:J22"/>
    <mergeCell ref="K17:K18"/>
    <mergeCell ref="A19:A20"/>
    <mergeCell ref="B19:B20"/>
    <mergeCell ref="C19:C20"/>
    <mergeCell ref="D19:D20"/>
    <mergeCell ref="E19:E20"/>
    <mergeCell ref="F19:F20"/>
    <mergeCell ref="H19:H20"/>
    <mergeCell ref="I19:I20"/>
    <mergeCell ref="J19:J20"/>
    <mergeCell ref="K23:K24"/>
    <mergeCell ref="A25:A26"/>
    <mergeCell ref="B25:B26"/>
    <mergeCell ref="C25:C26"/>
    <mergeCell ref="D25:D26"/>
    <mergeCell ref="E25:E26"/>
    <mergeCell ref="F25:F26"/>
    <mergeCell ref="H25:H26"/>
    <mergeCell ref="I25:I26"/>
    <mergeCell ref="J25:J26"/>
    <mergeCell ref="K21:K22"/>
    <mergeCell ref="A23:A24"/>
    <mergeCell ref="B23:B24"/>
    <mergeCell ref="C23:C24"/>
    <mergeCell ref="D23:D24"/>
    <mergeCell ref="E23:E24"/>
    <mergeCell ref="F23:F24"/>
    <mergeCell ref="H23:H24"/>
    <mergeCell ref="I23:I24"/>
    <mergeCell ref="J23:J24"/>
    <mergeCell ref="K27:K28"/>
    <mergeCell ref="A29:A30"/>
    <mergeCell ref="B29:B30"/>
    <mergeCell ref="C29:C30"/>
    <mergeCell ref="D29:D30"/>
    <mergeCell ref="E29:E30"/>
    <mergeCell ref="F29:F30"/>
    <mergeCell ref="H29:H30"/>
    <mergeCell ref="I29:I30"/>
    <mergeCell ref="J29:J30"/>
    <mergeCell ref="K25:K26"/>
    <mergeCell ref="A27:A28"/>
    <mergeCell ref="B27:B28"/>
    <mergeCell ref="C27:C28"/>
    <mergeCell ref="D27:D28"/>
    <mergeCell ref="E27:E28"/>
    <mergeCell ref="F27:F28"/>
    <mergeCell ref="H27:H28"/>
    <mergeCell ref="I27:I28"/>
    <mergeCell ref="J27:J28"/>
    <mergeCell ref="K31:K32"/>
    <mergeCell ref="A33:A34"/>
    <mergeCell ref="B33:B34"/>
    <mergeCell ref="C33:C34"/>
    <mergeCell ref="D33:D34"/>
    <mergeCell ref="E33:E34"/>
    <mergeCell ref="F33:F34"/>
    <mergeCell ref="H33:H34"/>
    <mergeCell ref="I33:I34"/>
    <mergeCell ref="J33:J34"/>
    <mergeCell ref="K29:K30"/>
    <mergeCell ref="A31:A32"/>
    <mergeCell ref="B31:B32"/>
    <mergeCell ref="C31:C32"/>
    <mergeCell ref="D31:D32"/>
    <mergeCell ref="E31:E32"/>
    <mergeCell ref="F31:F32"/>
    <mergeCell ref="H31:H32"/>
    <mergeCell ref="I31:I32"/>
    <mergeCell ref="J31:J32"/>
    <mergeCell ref="K35:K36"/>
    <mergeCell ref="A37:A38"/>
    <mergeCell ref="B37:B38"/>
    <mergeCell ref="C37:C38"/>
    <mergeCell ref="D37:D38"/>
    <mergeCell ref="E37:E38"/>
    <mergeCell ref="F37:F38"/>
    <mergeCell ref="H37:H38"/>
    <mergeCell ref="I37:I38"/>
    <mergeCell ref="J37:J38"/>
    <mergeCell ref="K33:K34"/>
    <mergeCell ref="A35:A36"/>
    <mergeCell ref="B35:B36"/>
    <mergeCell ref="C35:C36"/>
    <mergeCell ref="D35:D36"/>
    <mergeCell ref="E35:E36"/>
    <mergeCell ref="F35:F36"/>
    <mergeCell ref="H35:H36"/>
    <mergeCell ref="I35:I36"/>
    <mergeCell ref="J35:J36"/>
    <mergeCell ref="K39:K40"/>
    <mergeCell ref="G42:I42"/>
    <mergeCell ref="A43:A44"/>
    <mergeCell ref="B43:B44"/>
    <mergeCell ref="C43:C44"/>
    <mergeCell ref="D43:D44"/>
    <mergeCell ref="E43:E44"/>
    <mergeCell ref="F43:F44"/>
    <mergeCell ref="H43:J43"/>
    <mergeCell ref="K43:K44"/>
    <mergeCell ref="K37:K38"/>
    <mergeCell ref="A39:A40"/>
    <mergeCell ref="B39:B40"/>
    <mergeCell ref="C39:C40"/>
    <mergeCell ref="D39:D40"/>
    <mergeCell ref="E39:E40"/>
    <mergeCell ref="F39:F40"/>
    <mergeCell ref="H39:H40"/>
    <mergeCell ref="I39:I40"/>
    <mergeCell ref="J39:J40"/>
    <mergeCell ref="H47:H48"/>
    <mergeCell ref="I47:I48"/>
    <mergeCell ref="J47:J48"/>
    <mergeCell ref="K47:K48"/>
    <mergeCell ref="G50:I50"/>
    <mergeCell ref="A51:A52"/>
    <mergeCell ref="B51:B52"/>
    <mergeCell ref="C51:C52"/>
    <mergeCell ref="D51:D52"/>
    <mergeCell ref="E51:E52"/>
    <mergeCell ref="H45:H46"/>
    <mergeCell ref="I45:I46"/>
    <mergeCell ref="J45:J46"/>
    <mergeCell ref="K45:K46"/>
    <mergeCell ref="A47:A48"/>
    <mergeCell ref="B47:B48"/>
    <mergeCell ref="C47:C48"/>
    <mergeCell ref="D47:D48"/>
    <mergeCell ref="E47:E48"/>
    <mergeCell ref="F47:F48"/>
    <mergeCell ref="A45:A46"/>
    <mergeCell ref="B45:B46"/>
    <mergeCell ref="C45:C46"/>
    <mergeCell ref="D45:D46"/>
    <mergeCell ref="E45:E46"/>
    <mergeCell ref="F45:F46"/>
    <mergeCell ref="I53:I54"/>
    <mergeCell ref="J53:J54"/>
    <mergeCell ref="K53:K54"/>
    <mergeCell ref="A55:A56"/>
    <mergeCell ref="B55:B56"/>
    <mergeCell ref="C55:C56"/>
    <mergeCell ref="D55:D56"/>
    <mergeCell ref="E55:E56"/>
    <mergeCell ref="F55:F56"/>
    <mergeCell ref="H55:H56"/>
    <mergeCell ref="F51:F52"/>
    <mergeCell ref="H51:J51"/>
    <mergeCell ref="K51:K52"/>
    <mergeCell ref="A53:A54"/>
    <mergeCell ref="B53:B54"/>
    <mergeCell ref="C53:C54"/>
    <mergeCell ref="D53:D54"/>
    <mergeCell ref="E53:E54"/>
    <mergeCell ref="F53:F54"/>
    <mergeCell ref="H53:H54"/>
    <mergeCell ref="I57:I58"/>
    <mergeCell ref="J57:J58"/>
    <mergeCell ref="K57:K58"/>
    <mergeCell ref="G60:I60"/>
    <mergeCell ref="A61:A62"/>
    <mergeCell ref="B61:B62"/>
    <mergeCell ref="C61:C62"/>
    <mergeCell ref="D61:D62"/>
    <mergeCell ref="E61:E62"/>
    <mergeCell ref="F61:F62"/>
    <mergeCell ref="I55:I56"/>
    <mergeCell ref="J55:J56"/>
    <mergeCell ref="K55:K56"/>
    <mergeCell ref="A57:A58"/>
    <mergeCell ref="B57:B58"/>
    <mergeCell ref="C57:C58"/>
    <mergeCell ref="D57:D58"/>
    <mergeCell ref="E57:E58"/>
    <mergeCell ref="F57:F58"/>
    <mergeCell ref="H57:H58"/>
    <mergeCell ref="J63:J64"/>
    <mergeCell ref="K63:K64"/>
    <mergeCell ref="A65:A66"/>
    <mergeCell ref="B65:B66"/>
    <mergeCell ref="C65:C66"/>
    <mergeCell ref="D65:D66"/>
    <mergeCell ref="E65:E66"/>
    <mergeCell ref="F65:F66"/>
    <mergeCell ref="H65:H66"/>
    <mergeCell ref="I65:I66"/>
    <mergeCell ref="H61:J61"/>
    <mergeCell ref="K61:K62"/>
    <mergeCell ref="A63:A64"/>
    <mergeCell ref="B63:B64"/>
    <mergeCell ref="C63:C64"/>
    <mergeCell ref="D63:D64"/>
    <mergeCell ref="E63:E64"/>
    <mergeCell ref="F63:F64"/>
    <mergeCell ref="H63:H64"/>
    <mergeCell ref="I63:I64"/>
    <mergeCell ref="K69:K70"/>
    <mergeCell ref="A71:A72"/>
    <mergeCell ref="B71:B72"/>
    <mergeCell ref="C71:C72"/>
    <mergeCell ref="D71:D72"/>
    <mergeCell ref="E71:E72"/>
    <mergeCell ref="F71:F72"/>
    <mergeCell ref="H71:H72"/>
    <mergeCell ref="I71:I72"/>
    <mergeCell ref="J71:J72"/>
    <mergeCell ref="J65:J66"/>
    <mergeCell ref="K65:K66"/>
    <mergeCell ref="G68:I68"/>
    <mergeCell ref="A69:A70"/>
    <mergeCell ref="B69:B70"/>
    <mergeCell ref="C69:C70"/>
    <mergeCell ref="D69:D70"/>
    <mergeCell ref="E69:E70"/>
    <mergeCell ref="F69:F70"/>
    <mergeCell ref="H69:J69"/>
    <mergeCell ref="K73:K74"/>
    <mergeCell ref="A75:A76"/>
    <mergeCell ref="B75:B76"/>
    <mergeCell ref="C75:C76"/>
    <mergeCell ref="D75:D76"/>
    <mergeCell ref="E75:E76"/>
    <mergeCell ref="F75:F76"/>
    <mergeCell ref="H75:H76"/>
    <mergeCell ref="I75:I76"/>
    <mergeCell ref="J75:J76"/>
    <mergeCell ref="K71:K72"/>
    <mergeCell ref="A73:A74"/>
    <mergeCell ref="B73:B74"/>
    <mergeCell ref="C73:C74"/>
    <mergeCell ref="D73:D74"/>
    <mergeCell ref="E73:E74"/>
    <mergeCell ref="F73:F74"/>
    <mergeCell ref="H73:H74"/>
    <mergeCell ref="I73:I74"/>
    <mergeCell ref="J73:J74"/>
    <mergeCell ref="K77:K78"/>
    <mergeCell ref="A79:A80"/>
    <mergeCell ref="B79:B80"/>
    <mergeCell ref="C79:C80"/>
    <mergeCell ref="D79:D80"/>
    <mergeCell ref="E79:E80"/>
    <mergeCell ref="F79:F80"/>
    <mergeCell ref="H79:H80"/>
    <mergeCell ref="I79:I80"/>
    <mergeCell ref="J79:J80"/>
    <mergeCell ref="K75:K76"/>
    <mergeCell ref="A77:A78"/>
    <mergeCell ref="B77:B78"/>
    <mergeCell ref="C77:C78"/>
    <mergeCell ref="D77:D78"/>
    <mergeCell ref="E77:E78"/>
    <mergeCell ref="F77:F78"/>
    <mergeCell ref="H77:H78"/>
    <mergeCell ref="I77:I78"/>
    <mergeCell ref="J77:J78"/>
    <mergeCell ref="H86:H87"/>
    <mergeCell ref="I86:I87"/>
    <mergeCell ref="J86:J87"/>
    <mergeCell ref="K86:K87"/>
    <mergeCell ref="A88:A89"/>
    <mergeCell ref="B88:B89"/>
    <mergeCell ref="C88:C89"/>
    <mergeCell ref="D88:D89"/>
    <mergeCell ref="E88:E89"/>
    <mergeCell ref="F88:F89"/>
    <mergeCell ref="A86:A87"/>
    <mergeCell ref="B86:B87"/>
    <mergeCell ref="C86:C87"/>
    <mergeCell ref="D86:D87"/>
    <mergeCell ref="E86:E87"/>
    <mergeCell ref="F86:F87"/>
    <mergeCell ref="K79:K80"/>
    <mergeCell ref="G83:I83"/>
    <mergeCell ref="A84:A85"/>
    <mergeCell ref="B84:B85"/>
    <mergeCell ref="C84:C85"/>
    <mergeCell ref="D84:D85"/>
    <mergeCell ref="E84:E85"/>
    <mergeCell ref="F84:F85"/>
    <mergeCell ref="H84:J84"/>
    <mergeCell ref="K84:K85"/>
    <mergeCell ref="H90:H91"/>
    <mergeCell ref="I90:I91"/>
    <mergeCell ref="J90:J91"/>
    <mergeCell ref="K90:K91"/>
    <mergeCell ref="A92:A93"/>
    <mergeCell ref="B92:B93"/>
    <mergeCell ref="C92:C93"/>
    <mergeCell ref="D92:D93"/>
    <mergeCell ref="E92:E93"/>
    <mergeCell ref="F92:F93"/>
    <mergeCell ref="H88:H89"/>
    <mergeCell ref="I88:I89"/>
    <mergeCell ref="J88:J89"/>
    <mergeCell ref="K88:K89"/>
    <mergeCell ref="A90:A91"/>
    <mergeCell ref="B90:B91"/>
    <mergeCell ref="C90:C91"/>
    <mergeCell ref="D90:D91"/>
    <mergeCell ref="E90:E91"/>
    <mergeCell ref="F90:F91"/>
    <mergeCell ref="H94:H95"/>
    <mergeCell ref="I94:I95"/>
    <mergeCell ref="J94:J95"/>
    <mergeCell ref="K94:K95"/>
    <mergeCell ref="A96:A97"/>
    <mergeCell ref="B96:B97"/>
    <mergeCell ref="C96:C97"/>
    <mergeCell ref="D96:D97"/>
    <mergeCell ref="E96:E97"/>
    <mergeCell ref="F96:F97"/>
    <mergeCell ref="H92:H93"/>
    <mergeCell ref="I92:I93"/>
    <mergeCell ref="J92:J93"/>
    <mergeCell ref="K92:K93"/>
    <mergeCell ref="A94:A95"/>
    <mergeCell ref="B94:B95"/>
    <mergeCell ref="C94:C95"/>
    <mergeCell ref="D94:D95"/>
    <mergeCell ref="E94:E95"/>
    <mergeCell ref="F94:F95"/>
    <mergeCell ref="F101:F102"/>
    <mergeCell ref="H101:J101"/>
    <mergeCell ref="K101:K102"/>
    <mergeCell ref="A103:A104"/>
    <mergeCell ref="B103:B104"/>
    <mergeCell ref="C103:C104"/>
    <mergeCell ref="D103:D104"/>
    <mergeCell ref="E103:E104"/>
    <mergeCell ref="F103:F104"/>
    <mergeCell ref="H103:H104"/>
    <mergeCell ref="H96:H97"/>
    <mergeCell ref="I96:I97"/>
    <mergeCell ref="J96:J97"/>
    <mergeCell ref="K96:K97"/>
    <mergeCell ref="G100:I100"/>
    <mergeCell ref="A101:A102"/>
    <mergeCell ref="B101:B102"/>
    <mergeCell ref="C101:C102"/>
    <mergeCell ref="D101:D102"/>
    <mergeCell ref="E101:E102"/>
    <mergeCell ref="I105:I106"/>
    <mergeCell ref="J105:J106"/>
    <mergeCell ref="K105:K106"/>
    <mergeCell ref="A107:A108"/>
    <mergeCell ref="B107:B108"/>
    <mergeCell ref="C107:C108"/>
    <mergeCell ref="D107:D108"/>
    <mergeCell ref="E107:E108"/>
    <mergeCell ref="F107:F108"/>
    <mergeCell ref="H107:H108"/>
    <mergeCell ref="I103:I104"/>
    <mergeCell ref="J103:J104"/>
    <mergeCell ref="K103:K104"/>
    <mergeCell ref="A105:A106"/>
    <mergeCell ref="B105:B106"/>
    <mergeCell ref="C105:C106"/>
    <mergeCell ref="D105:D106"/>
    <mergeCell ref="E105:E106"/>
    <mergeCell ref="F105:F106"/>
    <mergeCell ref="H105:H106"/>
    <mergeCell ref="I109:I110"/>
    <mergeCell ref="J109:J110"/>
    <mergeCell ref="K109:K110"/>
    <mergeCell ref="A111:A112"/>
    <mergeCell ref="B111:B112"/>
    <mergeCell ref="C111:C112"/>
    <mergeCell ref="D111:D112"/>
    <mergeCell ref="E111:E112"/>
    <mergeCell ref="F111:F112"/>
    <mergeCell ref="H111:H112"/>
    <mergeCell ref="I107:I108"/>
    <mergeCell ref="J107:J108"/>
    <mergeCell ref="K107:K108"/>
    <mergeCell ref="A109:A110"/>
    <mergeCell ref="B109:B110"/>
    <mergeCell ref="C109:C110"/>
    <mergeCell ref="D109:D110"/>
    <mergeCell ref="E109:E110"/>
    <mergeCell ref="F109:F110"/>
    <mergeCell ref="H109:H110"/>
    <mergeCell ref="I113:I114"/>
    <mergeCell ref="J113:J114"/>
    <mergeCell ref="K113:K114"/>
    <mergeCell ref="G117:I117"/>
    <mergeCell ref="A118:A119"/>
    <mergeCell ref="B118:B119"/>
    <mergeCell ref="C118:C119"/>
    <mergeCell ref="D118:D119"/>
    <mergeCell ref="E118:E119"/>
    <mergeCell ref="F118:F119"/>
    <mergeCell ref="I111:I112"/>
    <mergeCell ref="J111:J112"/>
    <mergeCell ref="K111:K112"/>
    <mergeCell ref="A113:A114"/>
    <mergeCell ref="B113:B114"/>
    <mergeCell ref="C113:C114"/>
    <mergeCell ref="D113:D114"/>
    <mergeCell ref="E113:E114"/>
    <mergeCell ref="F113:F114"/>
    <mergeCell ref="H113:H114"/>
    <mergeCell ref="J120:J121"/>
    <mergeCell ref="K120:K121"/>
    <mergeCell ref="A122:A123"/>
    <mergeCell ref="B122:B123"/>
    <mergeCell ref="C122:C123"/>
    <mergeCell ref="D122:D123"/>
    <mergeCell ref="E122:E123"/>
    <mergeCell ref="F122:F123"/>
    <mergeCell ref="H122:H123"/>
    <mergeCell ref="I122:I123"/>
    <mergeCell ref="H118:J118"/>
    <mergeCell ref="K118:K119"/>
    <mergeCell ref="A120:A121"/>
    <mergeCell ref="B120:B121"/>
    <mergeCell ref="C120:C121"/>
    <mergeCell ref="D120:D121"/>
    <mergeCell ref="E120:E121"/>
    <mergeCell ref="F120:F121"/>
    <mergeCell ref="H120:H121"/>
    <mergeCell ref="I120:I121"/>
    <mergeCell ref="J124:J125"/>
    <mergeCell ref="K124:K125"/>
    <mergeCell ref="A126:A127"/>
    <mergeCell ref="B126:B127"/>
    <mergeCell ref="C126:C127"/>
    <mergeCell ref="D126:D127"/>
    <mergeCell ref="E126:E127"/>
    <mergeCell ref="F126:F127"/>
    <mergeCell ref="H126:H127"/>
    <mergeCell ref="I126:I127"/>
    <mergeCell ref="J122:J123"/>
    <mergeCell ref="K122:K123"/>
    <mergeCell ref="A124:A125"/>
    <mergeCell ref="B124:B125"/>
    <mergeCell ref="C124:C125"/>
    <mergeCell ref="D124:D125"/>
    <mergeCell ref="E124:E125"/>
    <mergeCell ref="F124:F125"/>
    <mergeCell ref="H124:H125"/>
    <mergeCell ref="I124:I125"/>
    <mergeCell ref="J128:J129"/>
    <mergeCell ref="K128:K129"/>
    <mergeCell ref="G132:I132"/>
    <mergeCell ref="A133:A134"/>
    <mergeCell ref="B133:B134"/>
    <mergeCell ref="C133:C134"/>
    <mergeCell ref="D133:D134"/>
    <mergeCell ref="E133:E134"/>
    <mergeCell ref="F133:F134"/>
    <mergeCell ref="H133:J133"/>
    <mergeCell ref="J126:J127"/>
    <mergeCell ref="K126:K127"/>
    <mergeCell ref="A128:A129"/>
    <mergeCell ref="B128:B129"/>
    <mergeCell ref="C128:C129"/>
    <mergeCell ref="D128:D129"/>
    <mergeCell ref="E128:E129"/>
    <mergeCell ref="F128:F129"/>
    <mergeCell ref="H128:H129"/>
    <mergeCell ref="I128:I129"/>
    <mergeCell ref="K135:K136"/>
    <mergeCell ref="A137:A138"/>
    <mergeCell ref="B137:B138"/>
    <mergeCell ref="C137:C138"/>
    <mergeCell ref="D137:D138"/>
    <mergeCell ref="E137:E138"/>
    <mergeCell ref="F137:F138"/>
    <mergeCell ref="H137:H138"/>
    <mergeCell ref="I137:I138"/>
    <mergeCell ref="J137:J138"/>
    <mergeCell ref="K133:K134"/>
    <mergeCell ref="A135:A136"/>
    <mergeCell ref="B135:B136"/>
    <mergeCell ref="C135:C136"/>
    <mergeCell ref="D135:D136"/>
    <mergeCell ref="E135:E136"/>
    <mergeCell ref="F135:F136"/>
    <mergeCell ref="H135:H136"/>
    <mergeCell ref="I135:I136"/>
    <mergeCell ref="J135:J136"/>
    <mergeCell ref="K139:K140"/>
    <mergeCell ref="G143:I143"/>
    <mergeCell ref="A144:A145"/>
    <mergeCell ref="B144:B145"/>
    <mergeCell ref="C144:C145"/>
    <mergeCell ref="D144:D145"/>
    <mergeCell ref="E144:E145"/>
    <mergeCell ref="F144:F145"/>
    <mergeCell ref="H144:J144"/>
    <mergeCell ref="K144:K145"/>
    <mergeCell ref="K137:K138"/>
    <mergeCell ref="A139:A140"/>
    <mergeCell ref="B139:B140"/>
    <mergeCell ref="C139:C140"/>
    <mergeCell ref="D139:D140"/>
    <mergeCell ref="E139:E140"/>
    <mergeCell ref="F139:F140"/>
    <mergeCell ref="H139:H140"/>
    <mergeCell ref="I139:I140"/>
    <mergeCell ref="J139:J140"/>
    <mergeCell ref="H150:H151"/>
    <mergeCell ref="I150:I151"/>
    <mergeCell ref="J150:J151"/>
    <mergeCell ref="K150:K151"/>
    <mergeCell ref="A153:C153"/>
    <mergeCell ref="G155:I155"/>
    <mergeCell ref="H148:H149"/>
    <mergeCell ref="I148:I149"/>
    <mergeCell ref="J148:J149"/>
    <mergeCell ref="K148:K149"/>
    <mergeCell ref="A150:A151"/>
    <mergeCell ref="B150:B151"/>
    <mergeCell ref="C150:C151"/>
    <mergeCell ref="D150:D151"/>
    <mergeCell ref="E150:E151"/>
    <mergeCell ref="F150:F151"/>
    <mergeCell ref="H146:H147"/>
    <mergeCell ref="I146:I147"/>
    <mergeCell ref="J146:J147"/>
    <mergeCell ref="K146:K147"/>
    <mergeCell ref="A148:A149"/>
    <mergeCell ref="B148:B149"/>
    <mergeCell ref="C148:C149"/>
    <mergeCell ref="D148:D149"/>
    <mergeCell ref="E148:E149"/>
    <mergeCell ref="F148:F149"/>
    <mergeCell ref="A146:A147"/>
    <mergeCell ref="B146:B147"/>
    <mergeCell ref="C146:C147"/>
    <mergeCell ref="D146:D147"/>
    <mergeCell ref="E146:E147"/>
    <mergeCell ref="F146:F147"/>
    <mergeCell ref="J158:J159"/>
    <mergeCell ref="K158:K159"/>
    <mergeCell ref="A160:A161"/>
    <mergeCell ref="B160:B161"/>
    <mergeCell ref="C160:C161"/>
    <mergeCell ref="D160:D161"/>
    <mergeCell ref="E160:E161"/>
    <mergeCell ref="F160:F161"/>
    <mergeCell ref="H160:H161"/>
    <mergeCell ref="I160:I161"/>
    <mergeCell ref="H156:J156"/>
    <mergeCell ref="K156:K157"/>
    <mergeCell ref="A158:A159"/>
    <mergeCell ref="B158:B159"/>
    <mergeCell ref="C158:C159"/>
    <mergeCell ref="D158:D159"/>
    <mergeCell ref="E158:E159"/>
    <mergeCell ref="F158:F159"/>
    <mergeCell ref="H158:H159"/>
    <mergeCell ref="I158:I159"/>
    <mergeCell ref="A156:A157"/>
    <mergeCell ref="B156:B157"/>
    <mergeCell ref="C156:C157"/>
    <mergeCell ref="D156:D157"/>
    <mergeCell ref="E156:E157"/>
    <mergeCell ref="F156:F157"/>
    <mergeCell ref="H164:J164"/>
    <mergeCell ref="K164:K165"/>
    <mergeCell ref="A166:A167"/>
    <mergeCell ref="B166:B167"/>
    <mergeCell ref="C166:C167"/>
    <mergeCell ref="D166:D167"/>
    <mergeCell ref="E166:E167"/>
    <mergeCell ref="F166:F167"/>
    <mergeCell ref="H166:H167"/>
    <mergeCell ref="I166:I167"/>
    <mergeCell ref="J160:J161"/>
    <mergeCell ref="K160:K161"/>
    <mergeCell ref="G163:I163"/>
    <mergeCell ref="A164:A165"/>
    <mergeCell ref="B164:B165"/>
    <mergeCell ref="C164:C165"/>
    <mergeCell ref="D164:D165"/>
    <mergeCell ref="E164:E165"/>
    <mergeCell ref="F164:F165"/>
    <mergeCell ref="J168:J169"/>
    <mergeCell ref="K168:K169"/>
    <mergeCell ref="A170:A171"/>
    <mergeCell ref="B170:B171"/>
    <mergeCell ref="C170:C171"/>
    <mergeCell ref="D170:D171"/>
    <mergeCell ref="E170:E171"/>
    <mergeCell ref="F170:F171"/>
    <mergeCell ref="H170:H171"/>
    <mergeCell ref="I170:I171"/>
    <mergeCell ref="J166:J167"/>
    <mergeCell ref="K166:K167"/>
    <mergeCell ref="A168:A169"/>
    <mergeCell ref="B168:B169"/>
    <mergeCell ref="C168:C169"/>
    <mergeCell ref="D168:D169"/>
    <mergeCell ref="E168:E169"/>
    <mergeCell ref="F168:F169"/>
    <mergeCell ref="H168:H169"/>
    <mergeCell ref="I168:I169"/>
    <mergeCell ref="J172:J173"/>
    <mergeCell ref="K172:K173"/>
    <mergeCell ref="A174:A175"/>
    <mergeCell ref="B174:B175"/>
    <mergeCell ref="C174:C175"/>
    <mergeCell ref="D174:D175"/>
    <mergeCell ref="E174:E175"/>
    <mergeCell ref="F174:F175"/>
    <mergeCell ref="H174:H175"/>
    <mergeCell ref="I174:I175"/>
    <mergeCell ref="J170:J171"/>
    <mergeCell ref="K170:K171"/>
    <mergeCell ref="A172:A173"/>
    <mergeCell ref="B172:B173"/>
    <mergeCell ref="C172:C173"/>
    <mergeCell ref="D172:D173"/>
    <mergeCell ref="E172:E173"/>
    <mergeCell ref="F172:F173"/>
    <mergeCell ref="H172:H173"/>
    <mergeCell ref="I172:I173"/>
    <mergeCell ref="A176:A177"/>
    <mergeCell ref="B176:B177"/>
    <mergeCell ref="C176:C177"/>
    <mergeCell ref="D176:D177"/>
    <mergeCell ref="E176:E177"/>
    <mergeCell ref="F176:F177"/>
    <mergeCell ref="H176:H177"/>
    <mergeCell ref="I176:I177"/>
    <mergeCell ref="J174:J175"/>
    <mergeCell ref="K174:K175"/>
    <mergeCell ref="H180:J180"/>
    <mergeCell ref="K180:K181"/>
    <mergeCell ref="A182:A183"/>
    <mergeCell ref="B182:B183"/>
    <mergeCell ref="C182:C183"/>
    <mergeCell ref="D182:D183"/>
    <mergeCell ref="E182:E183"/>
    <mergeCell ref="F182:F183"/>
    <mergeCell ref="H182:H183"/>
    <mergeCell ref="I182:I183"/>
    <mergeCell ref="J176:J177"/>
    <mergeCell ref="K176:K177"/>
    <mergeCell ref="G179:I179"/>
    <mergeCell ref="A180:A181"/>
    <mergeCell ref="B180:B181"/>
    <mergeCell ref="C180:C181"/>
    <mergeCell ref="D180:D181"/>
    <mergeCell ref="E180:E181"/>
    <mergeCell ref="F180:F181"/>
    <mergeCell ref="J184:J185"/>
    <mergeCell ref="K184:K185"/>
    <mergeCell ref="A186:A187"/>
    <mergeCell ref="B186:B187"/>
    <mergeCell ref="C186:C187"/>
    <mergeCell ref="D186:D187"/>
    <mergeCell ref="E186:E187"/>
    <mergeCell ref="F186:F187"/>
    <mergeCell ref="H186:H187"/>
    <mergeCell ref="I186:I187"/>
    <mergeCell ref="J182:J183"/>
    <mergeCell ref="K182:K183"/>
    <mergeCell ref="A184:A185"/>
    <mergeCell ref="B184:B185"/>
    <mergeCell ref="C184:C185"/>
    <mergeCell ref="D184:D185"/>
    <mergeCell ref="E184:E185"/>
    <mergeCell ref="F184:F185"/>
    <mergeCell ref="H184:H185"/>
    <mergeCell ref="I184:I185"/>
    <mergeCell ref="J188:J189"/>
    <mergeCell ref="K188:K189"/>
    <mergeCell ref="A190:A191"/>
    <mergeCell ref="B190:B191"/>
    <mergeCell ref="C190:C191"/>
    <mergeCell ref="D190:D191"/>
    <mergeCell ref="E190:E191"/>
    <mergeCell ref="F190:F191"/>
    <mergeCell ref="H190:H191"/>
    <mergeCell ref="I190:I191"/>
    <mergeCell ref="J186:J187"/>
    <mergeCell ref="K186:K187"/>
    <mergeCell ref="A188:A189"/>
    <mergeCell ref="B188:B189"/>
    <mergeCell ref="C188:C189"/>
    <mergeCell ref="D188:D189"/>
    <mergeCell ref="E188:E189"/>
    <mergeCell ref="F188:F189"/>
    <mergeCell ref="H188:H189"/>
    <mergeCell ref="I188:I189"/>
    <mergeCell ref="J192:J193"/>
    <mergeCell ref="K192:K193"/>
    <mergeCell ref="G195:I195"/>
    <mergeCell ref="A196:A197"/>
    <mergeCell ref="B196:B197"/>
    <mergeCell ref="C196:C197"/>
    <mergeCell ref="D196:D197"/>
    <mergeCell ref="E196:E197"/>
    <mergeCell ref="F196:F197"/>
    <mergeCell ref="H196:J196"/>
    <mergeCell ref="J190:J191"/>
    <mergeCell ref="K190:K191"/>
    <mergeCell ref="A192:A193"/>
    <mergeCell ref="B192:B193"/>
    <mergeCell ref="C192:C193"/>
    <mergeCell ref="D192:D193"/>
    <mergeCell ref="E192:E193"/>
    <mergeCell ref="F192:F193"/>
    <mergeCell ref="H192:H193"/>
    <mergeCell ref="I192:I193"/>
    <mergeCell ref="K198:K199"/>
    <mergeCell ref="A200:A201"/>
    <mergeCell ref="B200:B201"/>
    <mergeCell ref="C200:C201"/>
    <mergeCell ref="D200:D201"/>
    <mergeCell ref="E200:E201"/>
    <mergeCell ref="F200:F201"/>
    <mergeCell ref="H200:H201"/>
    <mergeCell ref="I200:I201"/>
    <mergeCell ref="J200:J201"/>
    <mergeCell ref="K196:K197"/>
    <mergeCell ref="A198:A199"/>
    <mergeCell ref="B198:B199"/>
    <mergeCell ref="C198:C199"/>
    <mergeCell ref="D198:D199"/>
    <mergeCell ref="E198:E199"/>
    <mergeCell ref="F198:F199"/>
    <mergeCell ref="H198:H199"/>
    <mergeCell ref="I198:I199"/>
    <mergeCell ref="J198:J199"/>
    <mergeCell ref="K202:K203"/>
    <mergeCell ref="A204:A205"/>
    <mergeCell ref="B204:B205"/>
    <mergeCell ref="C204:C205"/>
    <mergeCell ref="D204:D205"/>
    <mergeCell ref="E204:E205"/>
    <mergeCell ref="F204:F205"/>
    <mergeCell ref="H204:H205"/>
    <mergeCell ref="I204:I205"/>
    <mergeCell ref="J204:J205"/>
    <mergeCell ref="K200:K201"/>
    <mergeCell ref="A202:A203"/>
    <mergeCell ref="B202:B203"/>
    <mergeCell ref="C202:C203"/>
    <mergeCell ref="D202:D203"/>
    <mergeCell ref="E202:E203"/>
    <mergeCell ref="F202:F203"/>
    <mergeCell ref="H202:H203"/>
    <mergeCell ref="I202:I203"/>
    <mergeCell ref="J202:J203"/>
    <mergeCell ref="K206:K207"/>
    <mergeCell ref="A211:A212"/>
    <mergeCell ref="B211:B212"/>
    <mergeCell ref="C211:C212"/>
    <mergeCell ref="D211:D212"/>
    <mergeCell ref="E211:E212"/>
    <mergeCell ref="F211:F212"/>
    <mergeCell ref="H211:J211"/>
    <mergeCell ref="K211:K212"/>
    <mergeCell ref="K204:K205"/>
    <mergeCell ref="A206:A207"/>
    <mergeCell ref="B206:B207"/>
    <mergeCell ref="C206:C207"/>
    <mergeCell ref="D206:D207"/>
    <mergeCell ref="E206:E207"/>
    <mergeCell ref="F206:F207"/>
    <mergeCell ref="H206:H207"/>
    <mergeCell ref="I206:I207"/>
    <mergeCell ref="J206:J207"/>
    <mergeCell ref="H215:H216"/>
    <mergeCell ref="I215:I216"/>
    <mergeCell ref="J215:J216"/>
    <mergeCell ref="K215:K216"/>
    <mergeCell ref="A220:A221"/>
    <mergeCell ref="B220:B221"/>
    <mergeCell ref="C220:C221"/>
    <mergeCell ref="D220:D221"/>
    <mergeCell ref="E220:E221"/>
    <mergeCell ref="F220:F221"/>
    <mergeCell ref="H213:H214"/>
    <mergeCell ref="I213:I214"/>
    <mergeCell ref="J213:J214"/>
    <mergeCell ref="K213:K214"/>
    <mergeCell ref="A215:A216"/>
    <mergeCell ref="B215:B216"/>
    <mergeCell ref="C215:C216"/>
    <mergeCell ref="D215:D216"/>
    <mergeCell ref="E215:E216"/>
    <mergeCell ref="F215:F216"/>
    <mergeCell ref="A213:A214"/>
    <mergeCell ref="B213:B214"/>
    <mergeCell ref="C213:C214"/>
    <mergeCell ref="D213:D214"/>
    <mergeCell ref="E213:E214"/>
    <mergeCell ref="F213:F214"/>
    <mergeCell ref="J222:J223"/>
    <mergeCell ref="K222:K223"/>
    <mergeCell ref="A224:A225"/>
    <mergeCell ref="B224:B225"/>
    <mergeCell ref="C224:C225"/>
    <mergeCell ref="D224:D225"/>
    <mergeCell ref="E224:E225"/>
    <mergeCell ref="F224:F225"/>
    <mergeCell ref="H224:H225"/>
    <mergeCell ref="I224:I225"/>
    <mergeCell ref="H220:J220"/>
    <mergeCell ref="K220:K221"/>
    <mergeCell ref="A222:A223"/>
    <mergeCell ref="B222:B223"/>
    <mergeCell ref="C222:C223"/>
    <mergeCell ref="D222:D223"/>
    <mergeCell ref="E222:E223"/>
    <mergeCell ref="F222:F223"/>
    <mergeCell ref="H222:H223"/>
    <mergeCell ref="I222:I223"/>
    <mergeCell ref="J226:J227"/>
    <mergeCell ref="K226:K227"/>
    <mergeCell ref="J224:J225"/>
    <mergeCell ref="K224:K225"/>
    <mergeCell ref="A226:A227"/>
    <mergeCell ref="B226:B227"/>
    <mergeCell ref="C226:C227"/>
    <mergeCell ref="D226:D227"/>
    <mergeCell ref="E226:E227"/>
    <mergeCell ref="F226:F227"/>
    <mergeCell ref="H226:H227"/>
    <mergeCell ref="I226:I227"/>
    <mergeCell ref="A231:A232"/>
    <mergeCell ref="B231:B232"/>
    <mergeCell ref="C231:C232"/>
    <mergeCell ref="D231:D232"/>
    <mergeCell ref="E231:E232"/>
    <mergeCell ref="F231:F232"/>
    <mergeCell ref="J233:J234"/>
    <mergeCell ref="K233:K234"/>
    <mergeCell ref="A235:A236"/>
    <mergeCell ref="B235:B236"/>
    <mergeCell ref="C235:C236"/>
    <mergeCell ref="D235:D236"/>
    <mergeCell ref="E235:E236"/>
    <mergeCell ref="F235:F236"/>
    <mergeCell ref="H235:H236"/>
    <mergeCell ref="I235:I236"/>
    <mergeCell ref="H231:J231"/>
    <mergeCell ref="K231:K232"/>
    <mergeCell ref="A233:A234"/>
    <mergeCell ref="B233:B234"/>
    <mergeCell ref="C233:C234"/>
    <mergeCell ref="D233:D234"/>
    <mergeCell ref="E233:E234"/>
    <mergeCell ref="F233:F234"/>
    <mergeCell ref="H233:H234"/>
    <mergeCell ref="I233:I234"/>
    <mergeCell ref="J237:J238"/>
    <mergeCell ref="K237:K238"/>
    <mergeCell ref="A241:A242"/>
    <mergeCell ref="B241:B242"/>
    <mergeCell ref="C241:C242"/>
    <mergeCell ref="D241:D242"/>
    <mergeCell ref="E241:E242"/>
    <mergeCell ref="F241:F242"/>
    <mergeCell ref="H241:J241"/>
    <mergeCell ref="K241:K242"/>
    <mergeCell ref="J235:J236"/>
    <mergeCell ref="K235:K236"/>
    <mergeCell ref="A237:A238"/>
    <mergeCell ref="B237:B238"/>
    <mergeCell ref="C237:C238"/>
    <mergeCell ref="D237:D238"/>
    <mergeCell ref="E237:E238"/>
    <mergeCell ref="F237:F238"/>
    <mergeCell ref="H237:H238"/>
    <mergeCell ref="I237:I238"/>
    <mergeCell ref="H245:H246"/>
    <mergeCell ref="I245:I246"/>
    <mergeCell ref="J245:J246"/>
    <mergeCell ref="K245:K246"/>
    <mergeCell ref="A249:A250"/>
    <mergeCell ref="B249:B250"/>
    <mergeCell ref="C249:C250"/>
    <mergeCell ref="D249:D250"/>
    <mergeCell ref="E249:E250"/>
    <mergeCell ref="F249:F250"/>
    <mergeCell ref="H243:H244"/>
    <mergeCell ref="I243:I244"/>
    <mergeCell ref="J243:J244"/>
    <mergeCell ref="K243:K244"/>
    <mergeCell ref="A245:A246"/>
    <mergeCell ref="B245:B246"/>
    <mergeCell ref="C245:C246"/>
    <mergeCell ref="D245:D246"/>
    <mergeCell ref="E245:E246"/>
    <mergeCell ref="F245:F246"/>
    <mergeCell ref="A243:A244"/>
    <mergeCell ref="B243:B244"/>
    <mergeCell ref="C243:C244"/>
    <mergeCell ref="D243:D244"/>
    <mergeCell ref="E243:E244"/>
    <mergeCell ref="F243:F244"/>
    <mergeCell ref="J251:J252"/>
    <mergeCell ref="K251:K252"/>
    <mergeCell ref="A253:A254"/>
    <mergeCell ref="B253:B254"/>
    <mergeCell ref="C253:C254"/>
    <mergeCell ref="D253:D254"/>
    <mergeCell ref="E253:E254"/>
    <mergeCell ref="F253:F254"/>
    <mergeCell ref="H253:H254"/>
    <mergeCell ref="I253:I254"/>
    <mergeCell ref="H249:J249"/>
    <mergeCell ref="K249:K250"/>
    <mergeCell ref="A251:A252"/>
    <mergeCell ref="B251:B252"/>
    <mergeCell ref="C251:C252"/>
    <mergeCell ref="D251:D252"/>
    <mergeCell ref="E251:E252"/>
    <mergeCell ref="F251:F252"/>
    <mergeCell ref="H251:H252"/>
    <mergeCell ref="I251:I252"/>
    <mergeCell ref="H259:H260"/>
    <mergeCell ref="I259:I260"/>
    <mergeCell ref="J259:J260"/>
    <mergeCell ref="K259:K260"/>
    <mergeCell ref="A261:A262"/>
    <mergeCell ref="B261:B262"/>
    <mergeCell ref="C261:C262"/>
    <mergeCell ref="D261:D262"/>
    <mergeCell ref="E261:E262"/>
    <mergeCell ref="F261:F262"/>
    <mergeCell ref="A259:A260"/>
    <mergeCell ref="B259:B260"/>
    <mergeCell ref="C259:C260"/>
    <mergeCell ref="D259:D260"/>
    <mergeCell ref="E259:E260"/>
    <mergeCell ref="F259:F260"/>
    <mergeCell ref="J253:J254"/>
    <mergeCell ref="K253:K254"/>
    <mergeCell ref="A257:A258"/>
    <mergeCell ref="B257:B258"/>
    <mergeCell ref="C257:C258"/>
    <mergeCell ref="D257:D258"/>
    <mergeCell ref="E257:E258"/>
    <mergeCell ref="F257:F258"/>
    <mergeCell ref="H257:J257"/>
    <mergeCell ref="K257:K258"/>
    <mergeCell ref="H263:H264"/>
    <mergeCell ref="I263:I264"/>
    <mergeCell ref="J263:J264"/>
    <mergeCell ref="K263:K264"/>
    <mergeCell ref="A265:A266"/>
    <mergeCell ref="B265:B266"/>
    <mergeCell ref="C265:C266"/>
    <mergeCell ref="D265:D266"/>
    <mergeCell ref="E265:E266"/>
    <mergeCell ref="F265:F266"/>
    <mergeCell ref="H261:H262"/>
    <mergeCell ref="I261:I262"/>
    <mergeCell ref="J261:J262"/>
    <mergeCell ref="K261:K262"/>
    <mergeCell ref="A263:A264"/>
    <mergeCell ref="B263:B264"/>
    <mergeCell ref="C263:C264"/>
    <mergeCell ref="D263:D264"/>
    <mergeCell ref="E263:E264"/>
    <mergeCell ref="F263:F264"/>
    <mergeCell ref="H270:J270"/>
    <mergeCell ref="K270:K271"/>
    <mergeCell ref="A272:A273"/>
    <mergeCell ref="B272:B273"/>
    <mergeCell ref="C272:C273"/>
    <mergeCell ref="D272:D273"/>
    <mergeCell ref="E272:E273"/>
    <mergeCell ref="F272:F273"/>
    <mergeCell ref="H272:H273"/>
    <mergeCell ref="I272:I273"/>
    <mergeCell ref="H265:H266"/>
    <mergeCell ref="I265:I266"/>
    <mergeCell ref="J265:J266"/>
    <mergeCell ref="K265:K266"/>
    <mergeCell ref="A270:A271"/>
    <mergeCell ref="B270:B271"/>
    <mergeCell ref="C270:C271"/>
    <mergeCell ref="D270:D271"/>
    <mergeCell ref="E270:E271"/>
    <mergeCell ref="F270:F271"/>
    <mergeCell ref="J274:J275"/>
    <mergeCell ref="K274:K275"/>
    <mergeCell ref="A278:A279"/>
    <mergeCell ref="B278:B279"/>
    <mergeCell ref="C278:C279"/>
    <mergeCell ref="D278:D279"/>
    <mergeCell ref="E278:E279"/>
    <mergeCell ref="F278:F279"/>
    <mergeCell ref="H278:J278"/>
    <mergeCell ref="K278:K279"/>
    <mergeCell ref="J272:J273"/>
    <mergeCell ref="K272:K273"/>
    <mergeCell ref="A274:A275"/>
    <mergeCell ref="B274:B275"/>
    <mergeCell ref="C274:C275"/>
    <mergeCell ref="D274:D275"/>
    <mergeCell ref="E274:E275"/>
    <mergeCell ref="F274:F275"/>
    <mergeCell ref="H274:H275"/>
    <mergeCell ref="I274:I275"/>
    <mergeCell ref="H282:H283"/>
    <mergeCell ref="I282:I283"/>
    <mergeCell ref="J282:J283"/>
    <mergeCell ref="K282:K283"/>
    <mergeCell ref="A284:A285"/>
    <mergeCell ref="B284:B285"/>
    <mergeCell ref="C284:C285"/>
    <mergeCell ref="D284:D285"/>
    <mergeCell ref="E284:E285"/>
    <mergeCell ref="F284:F285"/>
    <mergeCell ref="H280:H281"/>
    <mergeCell ref="I280:I281"/>
    <mergeCell ref="J280:J281"/>
    <mergeCell ref="K280:K281"/>
    <mergeCell ref="A282:A283"/>
    <mergeCell ref="B282:B283"/>
    <mergeCell ref="C282:C283"/>
    <mergeCell ref="D282:D283"/>
    <mergeCell ref="E282:E283"/>
    <mergeCell ref="F282:F283"/>
    <mergeCell ref="A280:A281"/>
    <mergeCell ref="B280:B281"/>
    <mergeCell ref="C280:C281"/>
    <mergeCell ref="D280:D281"/>
    <mergeCell ref="E280:E281"/>
    <mergeCell ref="F280:F281"/>
    <mergeCell ref="H286:H287"/>
    <mergeCell ref="I286:I287"/>
    <mergeCell ref="J286:J287"/>
    <mergeCell ref="K286:K287"/>
    <mergeCell ref="A288:A289"/>
    <mergeCell ref="B288:B289"/>
    <mergeCell ref="C288:C289"/>
    <mergeCell ref="D288:D289"/>
    <mergeCell ref="E288:E289"/>
    <mergeCell ref="F288:F289"/>
    <mergeCell ref="H284:H285"/>
    <mergeCell ref="I284:I285"/>
    <mergeCell ref="J284:J285"/>
    <mergeCell ref="K284:K285"/>
    <mergeCell ref="A286:A287"/>
    <mergeCell ref="B286:B287"/>
    <mergeCell ref="C286:C287"/>
    <mergeCell ref="D286:D287"/>
    <mergeCell ref="E286:E287"/>
    <mergeCell ref="F286:F287"/>
    <mergeCell ref="H292:J292"/>
    <mergeCell ref="K292:K293"/>
    <mergeCell ref="A294:A295"/>
    <mergeCell ref="B294:B295"/>
    <mergeCell ref="C294:C295"/>
    <mergeCell ref="D294:D295"/>
    <mergeCell ref="E294:E295"/>
    <mergeCell ref="F294:F295"/>
    <mergeCell ref="H294:H295"/>
    <mergeCell ref="I294:I295"/>
    <mergeCell ref="H288:H289"/>
    <mergeCell ref="I288:I289"/>
    <mergeCell ref="J288:J289"/>
    <mergeCell ref="K288:K289"/>
    <mergeCell ref="A292:A293"/>
    <mergeCell ref="B292:B293"/>
    <mergeCell ref="C292:C293"/>
    <mergeCell ref="D292:D293"/>
    <mergeCell ref="E292:E293"/>
    <mergeCell ref="F292:F293"/>
    <mergeCell ref="J296:J297"/>
    <mergeCell ref="K296:K297"/>
    <mergeCell ref="A298:A299"/>
    <mergeCell ref="B298:B299"/>
    <mergeCell ref="C298:C299"/>
    <mergeCell ref="D298:D299"/>
    <mergeCell ref="E298:E299"/>
    <mergeCell ref="F298:F299"/>
    <mergeCell ref="H298:H299"/>
    <mergeCell ref="I298:I299"/>
    <mergeCell ref="J294:J295"/>
    <mergeCell ref="K294:K295"/>
    <mergeCell ref="A296:A297"/>
    <mergeCell ref="B296:B297"/>
    <mergeCell ref="C296:C297"/>
    <mergeCell ref="D296:D297"/>
    <mergeCell ref="E296:E297"/>
    <mergeCell ref="F296:F297"/>
    <mergeCell ref="H296:H297"/>
    <mergeCell ref="I296:I297"/>
    <mergeCell ref="J300:J301"/>
    <mergeCell ref="K300:K301"/>
    <mergeCell ref="A302:A303"/>
    <mergeCell ref="B302:B303"/>
    <mergeCell ref="C302:C303"/>
    <mergeCell ref="D302:D303"/>
    <mergeCell ref="E302:E303"/>
    <mergeCell ref="F302:F303"/>
    <mergeCell ref="H302:H303"/>
    <mergeCell ref="I302:I303"/>
    <mergeCell ref="J298:J299"/>
    <mergeCell ref="K298:K299"/>
    <mergeCell ref="A300:A301"/>
    <mergeCell ref="B300:B301"/>
    <mergeCell ref="C300:C301"/>
    <mergeCell ref="D300:D301"/>
    <mergeCell ref="E300:E301"/>
    <mergeCell ref="F300:F301"/>
    <mergeCell ref="H300:H301"/>
    <mergeCell ref="I300:I301"/>
    <mergeCell ref="J304:J305"/>
    <mergeCell ref="K304:K305"/>
    <mergeCell ref="A308:A309"/>
    <mergeCell ref="B308:B309"/>
    <mergeCell ref="C308:C309"/>
    <mergeCell ref="D308:D309"/>
    <mergeCell ref="E308:E309"/>
    <mergeCell ref="F308:F309"/>
    <mergeCell ref="H308:J308"/>
    <mergeCell ref="K308:K309"/>
    <mergeCell ref="J302:J303"/>
    <mergeCell ref="K302:K303"/>
    <mergeCell ref="A304:A305"/>
    <mergeCell ref="B304:B305"/>
    <mergeCell ref="C304:C305"/>
    <mergeCell ref="D304:D305"/>
    <mergeCell ref="E304:E305"/>
    <mergeCell ref="F304:F305"/>
    <mergeCell ref="H304:H305"/>
    <mergeCell ref="I304:I305"/>
    <mergeCell ref="H312:H313"/>
    <mergeCell ref="I312:I313"/>
    <mergeCell ref="J312:J313"/>
    <mergeCell ref="K312:K313"/>
    <mergeCell ref="A316:A317"/>
    <mergeCell ref="B316:B317"/>
    <mergeCell ref="C316:C317"/>
    <mergeCell ref="D316:D317"/>
    <mergeCell ref="E316:E317"/>
    <mergeCell ref="F316:F317"/>
    <mergeCell ref="H310:H311"/>
    <mergeCell ref="I310:I311"/>
    <mergeCell ref="J310:J311"/>
    <mergeCell ref="K310:K311"/>
    <mergeCell ref="A312:A313"/>
    <mergeCell ref="B312:B313"/>
    <mergeCell ref="C312:C313"/>
    <mergeCell ref="D312:D313"/>
    <mergeCell ref="E312:E313"/>
    <mergeCell ref="F312:F313"/>
    <mergeCell ref="A310:A311"/>
    <mergeCell ref="B310:B311"/>
    <mergeCell ref="C310:C311"/>
    <mergeCell ref="D310:D311"/>
    <mergeCell ref="E310:E311"/>
    <mergeCell ref="F310:F311"/>
    <mergeCell ref="J318:J319"/>
    <mergeCell ref="K318:K319"/>
    <mergeCell ref="A320:A321"/>
    <mergeCell ref="B320:B321"/>
    <mergeCell ref="C320:C321"/>
    <mergeCell ref="D320:D321"/>
    <mergeCell ref="E320:E321"/>
    <mergeCell ref="F320:F321"/>
    <mergeCell ref="H320:H321"/>
    <mergeCell ref="I320:I321"/>
    <mergeCell ref="H316:J316"/>
    <mergeCell ref="K316:K317"/>
    <mergeCell ref="A318:A319"/>
    <mergeCell ref="B318:B319"/>
    <mergeCell ref="C318:C319"/>
    <mergeCell ref="D318:D319"/>
    <mergeCell ref="E318:E319"/>
    <mergeCell ref="F318:F319"/>
    <mergeCell ref="H318:H319"/>
    <mergeCell ref="I318:I319"/>
    <mergeCell ref="J322:J323"/>
    <mergeCell ref="K322:K323"/>
    <mergeCell ref="A324:A325"/>
    <mergeCell ref="B324:B325"/>
    <mergeCell ref="C324:C325"/>
    <mergeCell ref="D324:D325"/>
    <mergeCell ref="E324:E325"/>
    <mergeCell ref="F324:F325"/>
    <mergeCell ref="H324:H325"/>
    <mergeCell ref="I324:I325"/>
    <mergeCell ref="J320:J321"/>
    <mergeCell ref="K320:K321"/>
    <mergeCell ref="A322:A323"/>
    <mergeCell ref="B322:B323"/>
    <mergeCell ref="C322:C323"/>
    <mergeCell ref="D322:D323"/>
    <mergeCell ref="E322:E323"/>
    <mergeCell ref="F322:F323"/>
    <mergeCell ref="H322:H323"/>
    <mergeCell ref="I322:I323"/>
    <mergeCell ref="H330:H331"/>
    <mergeCell ref="I330:I331"/>
    <mergeCell ref="J330:J331"/>
    <mergeCell ref="K330:K331"/>
    <mergeCell ref="A332:A333"/>
    <mergeCell ref="B332:B333"/>
    <mergeCell ref="C332:C333"/>
    <mergeCell ref="D332:D333"/>
    <mergeCell ref="E332:E333"/>
    <mergeCell ref="F332:F333"/>
    <mergeCell ref="A330:A331"/>
    <mergeCell ref="B330:B331"/>
    <mergeCell ref="C330:C331"/>
    <mergeCell ref="D330:D331"/>
    <mergeCell ref="E330:E331"/>
    <mergeCell ref="F330:F331"/>
    <mergeCell ref="J324:J325"/>
    <mergeCell ref="K324:K325"/>
    <mergeCell ref="A328:A329"/>
    <mergeCell ref="B328:B329"/>
    <mergeCell ref="C328:C329"/>
    <mergeCell ref="D328:D329"/>
    <mergeCell ref="E328:E329"/>
    <mergeCell ref="F328:F329"/>
    <mergeCell ref="H328:J328"/>
    <mergeCell ref="K328:K329"/>
    <mergeCell ref="H337:J337"/>
    <mergeCell ref="K337:K338"/>
    <mergeCell ref="A339:A340"/>
    <mergeCell ref="B339:B340"/>
    <mergeCell ref="C339:C340"/>
    <mergeCell ref="D339:D340"/>
    <mergeCell ref="E339:E340"/>
    <mergeCell ref="F339:F340"/>
    <mergeCell ref="H339:H340"/>
    <mergeCell ref="I339:I340"/>
    <mergeCell ref="H332:H333"/>
    <mergeCell ref="I332:I333"/>
    <mergeCell ref="J332:J333"/>
    <mergeCell ref="K332:K333"/>
    <mergeCell ref="A337:A338"/>
    <mergeCell ref="B337:B338"/>
    <mergeCell ref="C337:C338"/>
    <mergeCell ref="D337:D338"/>
    <mergeCell ref="E337:E338"/>
    <mergeCell ref="F337:F338"/>
    <mergeCell ref="J341:J342"/>
    <mergeCell ref="K341:K342"/>
    <mergeCell ref="A343:A344"/>
    <mergeCell ref="B343:B344"/>
    <mergeCell ref="C343:C344"/>
    <mergeCell ref="D343:D344"/>
    <mergeCell ref="E343:E344"/>
    <mergeCell ref="F343:F344"/>
    <mergeCell ref="H343:H344"/>
    <mergeCell ref="I343:I344"/>
    <mergeCell ref="J339:J340"/>
    <mergeCell ref="K339:K340"/>
    <mergeCell ref="A341:A342"/>
    <mergeCell ref="B341:B342"/>
    <mergeCell ref="C341:C342"/>
    <mergeCell ref="D341:D342"/>
    <mergeCell ref="E341:E342"/>
    <mergeCell ref="F341:F342"/>
    <mergeCell ref="H341:H342"/>
    <mergeCell ref="I341:I342"/>
    <mergeCell ref="J345:J346"/>
    <mergeCell ref="K345:K346"/>
    <mergeCell ref="A347:A348"/>
    <mergeCell ref="B347:B348"/>
    <mergeCell ref="C347:C348"/>
    <mergeCell ref="D347:D348"/>
    <mergeCell ref="E347:E348"/>
    <mergeCell ref="F347:F348"/>
    <mergeCell ref="H347:H348"/>
    <mergeCell ref="I347:I348"/>
    <mergeCell ref="J343:J344"/>
    <mergeCell ref="K343:K344"/>
    <mergeCell ref="A345:A346"/>
    <mergeCell ref="B345:B346"/>
    <mergeCell ref="C345:C346"/>
    <mergeCell ref="D345:D346"/>
    <mergeCell ref="E345:E346"/>
    <mergeCell ref="F345:F346"/>
    <mergeCell ref="H345:H346"/>
    <mergeCell ref="I345:I346"/>
    <mergeCell ref="H354:H355"/>
    <mergeCell ref="I354:I355"/>
    <mergeCell ref="J354:J355"/>
    <mergeCell ref="K354:K355"/>
    <mergeCell ref="A356:A357"/>
    <mergeCell ref="B356:B357"/>
    <mergeCell ref="C356:C357"/>
    <mergeCell ref="D356:D357"/>
    <mergeCell ref="E356:E357"/>
    <mergeCell ref="F356:F357"/>
    <mergeCell ref="A354:A355"/>
    <mergeCell ref="B354:B355"/>
    <mergeCell ref="C354:C355"/>
    <mergeCell ref="D354:D355"/>
    <mergeCell ref="E354:E355"/>
    <mergeCell ref="F354:F355"/>
    <mergeCell ref="J347:J348"/>
    <mergeCell ref="K347:K348"/>
    <mergeCell ref="A352:A353"/>
    <mergeCell ref="B352:B353"/>
    <mergeCell ref="C352:C353"/>
    <mergeCell ref="D352:D353"/>
    <mergeCell ref="E352:E353"/>
    <mergeCell ref="F352:F353"/>
    <mergeCell ref="H352:J352"/>
    <mergeCell ref="K352:K353"/>
    <mergeCell ref="H358:H359"/>
    <mergeCell ref="I358:I359"/>
    <mergeCell ref="J358:J359"/>
    <mergeCell ref="K358:K359"/>
    <mergeCell ref="A360:A361"/>
    <mergeCell ref="B360:B361"/>
    <mergeCell ref="C360:C361"/>
    <mergeCell ref="D360:D361"/>
    <mergeCell ref="E360:E361"/>
    <mergeCell ref="F360:F361"/>
    <mergeCell ref="H356:H357"/>
    <mergeCell ref="I356:I357"/>
    <mergeCell ref="J356:J357"/>
    <mergeCell ref="K356:K357"/>
    <mergeCell ref="A358:A359"/>
    <mergeCell ref="B358:B359"/>
    <mergeCell ref="C358:C359"/>
    <mergeCell ref="D358:D359"/>
    <mergeCell ref="E358:E359"/>
    <mergeCell ref="F358:F359"/>
    <mergeCell ref="H362:H363"/>
    <mergeCell ref="I362:I363"/>
    <mergeCell ref="J362:J363"/>
    <mergeCell ref="K362:K363"/>
    <mergeCell ref="A364:A365"/>
    <mergeCell ref="B364:B365"/>
    <mergeCell ref="C364:C365"/>
    <mergeCell ref="D364:D365"/>
    <mergeCell ref="E364:E365"/>
    <mergeCell ref="F364:F365"/>
    <mergeCell ref="H360:H361"/>
    <mergeCell ref="I360:I361"/>
    <mergeCell ref="J360:J361"/>
    <mergeCell ref="K360:K361"/>
    <mergeCell ref="A362:A363"/>
    <mergeCell ref="B362:B363"/>
    <mergeCell ref="C362:C363"/>
    <mergeCell ref="D362:D363"/>
    <mergeCell ref="E362:E363"/>
    <mergeCell ref="F362:F363"/>
    <mergeCell ref="H369:J369"/>
    <mergeCell ref="K369:K370"/>
    <mergeCell ref="A371:A372"/>
    <mergeCell ref="B371:B372"/>
    <mergeCell ref="C371:C372"/>
    <mergeCell ref="D371:D372"/>
    <mergeCell ref="E371:E372"/>
    <mergeCell ref="F371:F372"/>
    <mergeCell ref="H371:H372"/>
    <mergeCell ref="I371:I372"/>
    <mergeCell ref="H364:H365"/>
    <mergeCell ref="I364:I365"/>
    <mergeCell ref="J364:J365"/>
    <mergeCell ref="K364:K365"/>
    <mergeCell ref="A369:A370"/>
    <mergeCell ref="B369:B370"/>
    <mergeCell ref="C369:C370"/>
    <mergeCell ref="D369:D370"/>
    <mergeCell ref="E369:E370"/>
    <mergeCell ref="F369:F370"/>
    <mergeCell ref="J373:J374"/>
    <mergeCell ref="K373:K374"/>
    <mergeCell ref="A375:A376"/>
    <mergeCell ref="B375:B376"/>
    <mergeCell ref="C375:C376"/>
    <mergeCell ref="D375:D376"/>
    <mergeCell ref="E375:E376"/>
    <mergeCell ref="F375:F376"/>
    <mergeCell ref="H375:H376"/>
    <mergeCell ref="I375:I376"/>
    <mergeCell ref="J371:J372"/>
    <mergeCell ref="K371:K372"/>
    <mergeCell ref="A373:A374"/>
    <mergeCell ref="B373:B374"/>
    <mergeCell ref="C373:C374"/>
    <mergeCell ref="D373:D374"/>
    <mergeCell ref="E373:E374"/>
    <mergeCell ref="F373:F374"/>
    <mergeCell ref="H373:H374"/>
    <mergeCell ref="I373:I374"/>
    <mergeCell ref="J377:J378"/>
    <mergeCell ref="K377:K378"/>
    <mergeCell ref="A379:A380"/>
    <mergeCell ref="B379:B380"/>
    <mergeCell ref="C379:C380"/>
    <mergeCell ref="D379:D380"/>
    <mergeCell ref="E379:E380"/>
    <mergeCell ref="F379:F380"/>
    <mergeCell ref="H379:H380"/>
    <mergeCell ref="I379:I380"/>
    <mergeCell ref="J375:J376"/>
    <mergeCell ref="K375:K376"/>
    <mergeCell ref="A377:A378"/>
    <mergeCell ref="B377:B378"/>
    <mergeCell ref="C377:C378"/>
    <mergeCell ref="D377:D378"/>
    <mergeCell ref="E377:E378"/>
    <mergeCell ref="F377:F378"/>
    <mergeCell ref="H377:H378"/>
    <mergeCell ref="I377:I378"/>
    <mergeCell ref="H386:H387"/>
    <mergeCell ref="I386:I387"/>
    <mergeCell ref="J386:J387"/>
    <mergeCell ref="K386:K387"/>
    <mergeCell ref="A388:A389"/>
    <mergeCell ref="B388:B389"/>
    <mergeCell ref="C388:C389"/>
    <mergeCell ref="D388:D389"/>
    <mergeCell ref="E388:E389"/>
    <mergeCell ref="F388:F389"/>
    <mergeCell ref="A386:A387"/>
    <mergeCell ref="B386:B387"/>
    <mergeCell ref="C386:C387"/>
    <mergeCell ref="D386:D387"/>
    <mergeCell ref="E386:E387"/>
    <mergeCell ref="F386:F387"/>
    <mergeCell ref="J379:J380"/>
    <mergeCell ref="K379:K380"/>
    <mergeCell ref="A384:A385"/>
    <mergeCell ref="B384:B385"/>
    <mergeCell ref="C384:C385"/>
    <mergeCell ref="D384:D385"/>
    <mergeCell ref="E384:E385"/>
    <mergeCell ref="F384:F385"/>
    <mergeCell ref="H384:J384"/>
    <mergeCell ref="K384:K385"/>
    <mergeCell ref="H392:H393"/>
    <mergeCell ref="I392:I393"/>
    <mergeCell ref="J392:J393"/>
    <mergeCell ref="K392:K393"/>
    <mergeCell ref="H390:H391"/>
    <mergeCell ref="I390:I391"/>
    <mergeCell ref="J390:J391"/>
    <mergeCell ref="K390:K391"/>
    <mergeCell ref="A392:A393"/>
    <mergeCell ref="B392:B393"/>
    <mergeCell ref="C392:C393"/>
    <mergeCell ref="D392:D393"/>
    <mergeCell ref="E392:E393"/>
    <mergeCell ref="F392:F393"/>
    <mergeCell ref="H388:H389"/>
    <mergeCell ref="I388:I389"/>
    <mergeCell ref="J388:J389"/>
    <mergeCell ref="K388:K389"/>
    <mergeCell ref="A390:A391"/>
    <mergeCell ref="B390:B391"/>
    <mergeCell ref="C390:C391"/>
    <mergeCell ref="D390:D391"/>
    <mergeCell ref="E390:E391"/>
    <mergeCell ref="F390:F391"/>
  </mergeCells>
  <phoneticPr fontId="12" type="noConversion"/>
  <conditionalFormatting sqref="G146:G151 J146:J151">
    <cfRule type="cellIs" dxfId="0" priority="1" stopIfTrue="1" operator="lessThan">
      <formula>0</formula>
    </cfRule>
  </conditionalFormatting>
  <dataValidations count="4">
    <dataValidation type="whole" operator="lessThanOrEqual" allowBlank="1" showInputMessage="1" showErrorMessage="1" errorTitle="比大偉本喔,不簡單~" error="需不大於申請金額,比大偉笨喔~" sqref="J63:J64 J182:J191 J198:J199 J158:J161 J168:J175">
      <formula1>G64</formula1>
    </dataValidation>
    <dataValidation type="whole" operator="lessThanOrEqual" allowBlank="1" showInputMessage="1" showErrorMessage="1" errorTitle="錯誤喔!" error="需不大於社團自籌金額" sqref="G64 G159 G287 G169 G171 G173 G175 G199 G201 G203 G205 G234 G236 G252 G260 G262 G264 G273 G281 G283 G191 G319 G321 G323 G331 G333 G342 G344 G346 G355 G357 G359 G361 G363 G372 G374 G376 G378 G387 G389 G391 G183 G185 G187 G189 G285 G167">
      <formula1>G63</formula1>
    </dataValidation>
    <dataValidation type="whole" operator="lessThanOrEqual" allowBlank="1" showInputMessage="1" showErrorMessage="1" errorTitle="錯誤喔!" error="需不大於社團自籌金額" sqref="G244">
      <formula1>#REF!</formula1>
    </dataValidation>
    <dataValidation type="list" allowBlank="1" showInputMessage="1" showErrorMessage="1" sqref="D60 D155">
      <formula1>"1,2,3,4,5,6"</formula1>
    </dataValidation>
  </dataValidations>
  <pageMargins left="0.11811023622047245" right="0.11811023622047245" top="0.19685039370078741" bottom="0.15748031496062992" header="0.31496062992125984" footer="0.31496062992125984"/>
  <pageSetup paperSize="9" scale="8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42"/>
  <sheetViews>
    <sheetView topLeftCell="A124" workbookViewId="0">
      <selection activeCell="K136" sqref="K136:L136"/>
    </sheetView>
  </sheetViews>
  <sheetFormatPr defaultRowHeight="16.2"/>
  <cols>
    <col min="1" max="1" width="11.6640625" bestFit="1" customWidth="1"/>
    <col min="2" max="2" width="23.88671875" bestFit="1" customWidth="1"/>
    <col min="3" max="3" width="15.33203125" bestFit="1" customWidth="1"/>
    <col min="4" max="4" width="5.33203125" customWidth="1"/>
    <col min="5" max="5" width="17.21875" customWidth="1"/>
    <col min="6" max="6" width="10.21875" customWidth="1"/>
    <col min="10" max="10" width="10.21875" customWidth="1"/>
    <col min="11" max="11" width="6.109375" customWidth="1"/>
    <col min="12" max="12" width="9.77734375" customWidth="1"/>
    <col min="13" max="13" width="5.6640625" customWidth="1"/>
  </cols>
  <sheetData>
    <row r="1" spans="1:13" ht="24.6">
      <c r="A1" s="363" t="s">
        <v>1277</v>
      </c>
      <c r="B1" s="364"/>
      <c r="C1" s="364"/>
      <c r="D1" s="160"/>
      <c r="E1" s="255" t="s">
        <v>81</v>
      </c>
      <c r="F1" s="125" t="s">
        <v>1</v>
      </c>
      <c r="G1" s="48"/>
      <c r="H1" s="48"/>
      <c r="I1" s="48"/>
      <c r="J1" s="48"/>
      <c r="K1" s="91"/>
      <c r="L1" s="91"/>
      <c r="M1" s="91"/>
    </row>
    <row r="2" spans="1:13">
      <c r="A2" s="107"/>
      <c r="B2" s="107" t="s">
        <v>1278</v>
      </c>
      <c r="C2" s="107"/>
      <c r="D2" s="107"/>
      <c r="E2" s="107"/>
      <c r="F2" s="107"/>
      <c r="G2" s="107"/>
      <c r="H2" s="107"/>
      <c r="I2" s="107"/>
      <c r="J2" s="107"/>
      <c r="K2" s="192"/>
      <c r="L2" s="192"/>
      <c r="M2" s="192"/>
    </row>
    <row r="3" spans="1:13" ht="16.8" thickBot="1">
      <c r="A3" s="109" t="s">
        <v>1279</v>
      </c>
      <c r="B3" s="164" t="str">
        <f>IF(A3=0,"",VLOOKUP(A3,[7]參照函數!A$1:B$65536,2,FALSE))</f>
        <v>橋藝社</v>
      </c>
      <c r="C3" s="107" t="s">
        <v>1280</v>
      </c>
      <c r="D3" s="142">
        <v>4</v>
      </c>
      <c r="E3" s="110" t="s">
        <v>1281</v>
      </c>
      <c r="F3" s="395"/>
      <c r="G3" s="395"/>
      <c r="H3" s="395"/>
      <c r="I3" s="395" t="s">
        <v>1282</v>
      </c>
      <c r="J3" s="395"/>
      <c r="K3" s="395"/>
      <c r="L3" s="252">
        <f>L14</f>
        <v>4000</v>
      </c>
      <c r="M3" s="116" t="s">
        <v>1283</v>
      </c>
    </row>
    <row r="4" spans="1:13" ht="16.8" thickTop="1">
      <c r="A4" s="347" t="s">
        <v>9</v>
      </c>
      <c r="B4" s="349" t="s">
        <v>265</v>
      </c>
      <c r="C4" s="349" t="s">
        <v>266</v>
      </c>
      <c r="D4" s="349" t="s">
        <v>1284</v>
      </c>
      <c r="E4" s="349" t="s">
        <v>1285</v>
      </c>
      <c r="F4" s="349" t="s">
        <v>268</v>
      </c>
      <c r="G4" s="349" t="s">
        <v>1286</v>
      </c>
      <c r="H4" s="349" t="s">
        <v>1287</v>
      </c>
      <c r="I4" s="349" t="s">
        <v>1288</v>
      </c>
      <c r="J4" s="131" t="s">
        <v>15</v>
      </c>
      <c r="K4" s="351" t="s">
        <v>2038</v>
      </c>
      <c r="L4" s="719"/>
      <c r="M4" s="717" t="s">
        <v>1289</v>
      </c>
    </row>
    <row r="5" spans="1:13" ht="16.8" thickBot="1">
      <c r="A5" s="459"/>
      <c r="B5" s="338"/>
      <c r="C5" s="338"/>
      <c r="D5" s="435"/>
      <c r="E5" s="338"/>
      <c r="F5" s="338"/>
      <c r="G5" s="435"/>
      <c r="H5" s="435"/>
      <c r="I5" s="435"/>
      <c r="J5" s="177" t="s">
        <v>18</v>
      </c>
      <c r="K5" s="167" t="s">
        <v>273</v>
      </c>
      <c r="L5" s="179" t="s">
        <v>21</v>
      </c>
      <c r="M5" s="718"/>
    </row>
    <row r="6" spans="1:13">
      <c r="A6" s="458" t="s">
        <v>1290</v>
      </c>
      <c r="B6" s="321" t="s">
        <v>1291</v>
      </c>
      <c r="C6" s="321" t="s">
        <v>1292</v>
      </c>
      <c r="D6" s="321">
        <v>12</v>
      </c>
      <c r="E6" s="339" t="s">
        <v>2034</v>
      </c>
      <c r="F6" s="321" t="s">
        <v>1292</v>
      </c>
      <c r="G6" s="415">
        <v>1500</v>
      </c>
      <c r="H6" s="415">
        <v>5400</v>
      </c>
      <c r="I6" s="415">
        <v>300</v>
      </c>
      <c r="J6" s="133">
        <v>6920</v>
      </c>
      <c r="K6" s="458" t="s">
        <v>1293</v>
      </c>
      <c r="L6" s="703">
        <v>1000</v>
      </c>
      <c r="M6" s="771"/>
    </row>
    <row r="7" spans="1:13" ht="16.8" thickBot="1">
      <c r="A7" s="459"/>
      <c r="B7" s="338"/>
      <c r="C7" s="338"/>
      <c r="D7" s="338"/>
      <c r="E7" s="340"/>
      <c r="F7" s="338"/>
      <c r="G7" s="393"/>
      <c r="H7" s="393"/>
      <c r="I7" s="393"/>
      <c r="J7" s="305">
        <v>3000</v>
      </c>
      <c r="K7" s="459"/>
      <c r="L7" s="704"/>
      <c r="M7" s="772"/>
    </row>
    <row r="8" spans="1:13">
      <c r="A8" s="458" t="s">
        <v>1294</v>
      </c>
      <c r="B8" s="321" t="s">
        <v>1295</v>
      </c>
      <c r="C8" s="321" t="s">
        <v>1296</v>
      </c>
      <c r="D8" s="321">
        <v>12</v>
      </c>
      <c r="E8" s="339" t="s">
        <v>2033</v>
      </c>
      <c r="F8" s="321" t="s">
        <v>1297</v>
      </c>
      <c r="G8" s="415">
        <v>2500</v>
      </c>
      <c r="H8" s="415">
        <v>1200</v>
      </c>
      <c r="I8" s="415">
        <v>600</v>
      </c>
      <c r="J8" s="133">
        <v>5440</v>
      </c>
      <c r="K8" s="458" t="s">
        <v>1293</v>
      </c>
      <c r="L8" s="703">
        <v>1000</v>
      </c>
      <c r="M8" s="771"/>
    </row>
    <row r="9" spans="1:13" ht="16.8" thickBot="1">
      <c r="A9" s="459"/>
      <c r="B9" s="338"/>
      <c r="C9" s="338"/>
      <c r="D9" s="338"/>
      <c r="E9" s="340"/>
      <c r="F9" s="338"/>
      <c r="G9" s="393"/>
      <c r="H9" s="393"/>
      <c r="I9" s="393"/>
      <c r="J9" s="305">
        <v>1500</v>
      </c>
      <c r="K9" s="459"/>
      <c r="L9" s="361"/>
      <c r="M9" s="772"/>
    </row>
    <row r="10" spans="1:13">
      <c r="A10" s="458" t="s">
        <v>1298</v>
      </c>
      <c r="B10" s="321" t="s">
        <v>1299</v>
      </c>
      <c r="C10" s="321" t="s">
        <v>1300</v>
      </c>
      <c r="D10" s="321">
        <v>12</v>
      </c>
      <c r="E10" s="339" t="s">
        <v>1422</v>
      </c>
      <c r="F10" s="321" t="s">
        <v>1300</v>
      </c>
      <c r="G10" s="415">
        <v>2500</v>
      </c>
      <c r="H10" s="415">
        <v>1200</v>
      </c>
      <c r="I10" s="415">
        <v>600</v>
      </c>
      <c r="J10" s="133">
        <v>5440</v>
      </c>
      <c r="K10" s="458" t="s">
        <v>1293</v>
      </c>
      <c r="L10" s="703">
        <v>1000</v>
      </c>
      <c r="M10" s="771"/>
    </row>
    <row r="11" spans="1:13" ht="16.8" thickBot="1">
      <c r="A11" s="459"/>
      <c r="B11" s="338"/>
      <c r="C11" s="338"/>
      <c r="D11" s="338"/>
      <c r="E11" s="340"/>
      <c r="F11" s="338"/>
      <c r="G11" s="393"/>
      <c r="H11" s="393"/>
      <c r="I11" s="393"/>
      <c r="J11" s="305">
        <v>1500</v>
      </c>
      <c r="K11" s="459"/>
      <c r="L11" s="361"/>
      <c r="M11" s="772"/>
    </row>
    <row r="12" spans="1:13">
      <c r="A12" s="458" t="s">
        <v>1301</v>
      </c>
      <c r="B12" s="321" t="s">
        <v>1302</v>
      </c>
      <c r="C12" s="321" t="s">
        <v>1303</v>
      </c>
      <c r="D12" s="321">
        <v>12</v>
      </c>
      <c r="E12" s="339" t="s">
        <v>2032</v>
      </c>
      <c r="F12" s="321" t="s">
        <v>1303</v>
      </c>
      <c r="G12" s="415">
        <v>2500</v>
      </c>
      <c r="H12" s="415">
        <v>1800</v>
      </c>
      <c r="I12" s="415">
        <v>600</v>
      </c>
      <c r="J12" s="133">
        <v>8570</v>
      </c>
      <c r="K12" s="458" t="s">
        <v>1293</v>
      </c>
      <c r="L12" s="703">
        <v>1000</v>
      </c>
      <c r="M12" s="771"/>
    </row>
    <row r="13" spans="1:13" ht="16.8" thickBot="1">
      <c r="A13" s="459"/>
      <c r="B13" s="338"/>
      <c r="C13" s="338"/>
      <c r="D13" s="338"/>
      <c r="E13" s="340"/>
      <c r="F13" s="338"/>
      <c r="G13" s="393"/>
      <c r="H13" s="393"/>
      <c r="I13" s="393"/>
      <c r="J13" s="305">
        <v>2000</v>
      </c>
      <c r="K13" s="459"/>
      <c r="L13" s="361"/>
      <c r="M13" s="772"/>
    </row>
    <row r="14" spans="1:13" ht="16.8" thickBot="1">
      <c r="A14" s="707" t="s">
        <v>274</v>
      </c>
      <c r="B14" s="422"/>
      <c r="C14" s="422"/>
      <c r="D14" s="422">
        <v>48</v>
      </c>
      <c r="E14" s="422"/>
      <c r="F14" s="422"/>
      <c r="G14" s="390">
        <v>9000</v>
      </c>
      <c r="H14" s="390">
        <v>9600</v>
      </c>
      <c r="I14" s="390">
        <v>2100</v>
      </c>
      <c r="J14" s="306">
        <v>26370</v>
      </c>
      <c r="K14" s="800"/>
      <c r="L14" s="802">
        <f>SUM(L6:L13)</f>
        <v>4000</v>
      </c>
      <c r="M14" s="803"/>
    </row>
    <row r="15" spans="1:13" ht="16.8" thickBot="1">
      <c r="A15" s="708"/>
      <c r="B15" s="423"/>
      <c r="C15" s="423"/>
      <c r="D15" s="423"/>
      <c r="E15" s="423"/>
      <c r="F15" s="423"/>
      <c r="G15" s="391"/>
      <c r="H15" s="391"/>
      <c r="I15" s="391"/>
      <c r="J15" s="307">
        <v>8000</v>
      </c>
      <c r="K15" s="801"/>
      <c r="L15" s="389"/>
      <c r="M15" s="804"/>
    </row>
    <row r="16" spans="1:13" ht="16.8" thickTop="1">
      <c r="A16" s="107"/>
      <c r="B16" s="108" t="s">
        <v>2</v>
      </c>
      <c r="C16" s="108"/>
      <c r="D16" s="107"/>
      <c r="E16" s="107"/>
      <c r="F16" s="107"/>
      <c r="G16" s="107"/>
      <c r="H16" s="107"/>
      <c r="I16" s="107"/>
      <c r="J16" s="107"/>
      <c r="K16" s="130"/>
      <c r="L16" s="130"/>
      <c r="M16" s="130"/>
    </row>
    <row r="17" spans="1:13" ht="16.8" thickBot="1">
      <c r="A17" s="109" t="s">
        <v>92</v>
      </c>
      <c r="B17" s="164" t="s">
        <v>93</v>
      </c>
      <c r="C17" s="107" t="s">
        <v>5</v>
      </c>
      <c r="D17" s="116">
        <v>2</v>
      </c>
      <c r="E17" s="110" t="s">
        <v>6</v>
      </c>
      <c r="F17" s="395"/>
      <c r="G17" s="395"/>
      <c r="H17" s="395"/>
      <c r="I17" s="395" t="s">
        <v>7</v>
      </c>
      <c r="J17" s="395"/>
      <c r="K17" s="395"/>
      <c r="L17" s="134">
        <f>L24</f>
        <v>2000</v>
      </c>
      <c r="M17" s="116" t="s">
        <v>8</v>
      </c>
    </row>
    <row r="18" spans="1:13" ht="16.8" customHeight="1" thickTop="1">
      <c r="A18" s="347" t="s">
        <v>9</v>
      </c>
      <c r="B18" s="349" t="s">
        <v>265</v>
      </c>
      <c r="C18" s="349" t="s">
        <v>266</v>
      </c>
      <c r="D18" s="349" t="s">
        <v>1304</v>
      </c>
      <c r="E18" s="349" t="s">
        <v>11</v>
      </c>
      <c r="F18" s="349" t="s">
        <v>268</v>
      </c>
      <c r="G18" s="349" t="s">
        <v>1305</v>
      </c>
      <c r="H18" s="349" t="s">
        <v>1306</v>
      </c>
      <c r="I18" s="349" t="s">
        <v>1307</v>
      </c>
      <c r="J18" s="131" t="s">
        <v>15</v>
      </c>
      <c r="K18" s="351" t="s">
        <v>2038</v>
      </c>
      <c r="L18" s="719"/>
      <c r="M18" s="717" t="s">
        <v>17</v>
      </c>
    </row>
    <row r="19" spans="1:13" ht="16.8" thickBot="1">
      <c r="A19" s="459"/>
      <c r="B19" s="338"/>
      <c r="C19" s="338"/>
      <c r="D19" s="435"/>
      <c r="E19" s="338"/>
      <c r="F19" s="338"/>
      <c r="G19" s="435"/>
      <c r="H19" s="435"/>
      <c r="I19" s="435"/>
      <c r="J19" s="177" t="s">
        <v>18</v>
      </c>
      <c r="K19" s="167" t="s">
        <v>273</v>
      </c>
      <c r="L19" s="179" t="s">
        <v>21</v>
      </c>
      <c r="M19" s="718"/>
    </row>
    <row r="20" spans="1:13">
      <c r="A20" s="458" t="s">
        <v>1308</v>
      </c>
      <c r="B20" s="321" t="s">
        <v>1309</v>
      </c>
      <c r="C20" s="321" t="s">
        <v>1310</v>
      </c>
      <c r="D20" s="321">
        <v>9</v>
      </c>
      <c r="E20" s="339" t="s">
        <v>1311</v>
      </c>
      <c r="F20" s="321" t="s">
        <v>1310</v>
      </c>
      <c r="G20" s="415">
        <v>0</v>
      </c>
      <c r="H20" s="415">
        <v>1800</v>
      </c>
      <c r="I20" s="415">
        <v>450</v>
      </c>
      <c r="J20" s="74">
        <v>1250</v>
      </c>
      <c r="K20" s="458" t="s">
        <v>1312</v>
      </c>
      <c r="L20" s="703">
        <v>1000</v>
      </c>
      <c r="M20" s="705"/>
    </row>
    <row r="21" spans="1:13" ht="16.8" thickBot="1">
      <c r="A21" s="459"/>
      <c r="B21" s="338"/>
      <c r="C21" s="338"/>
      <c r="D21" s="338"/>
      <c r="E21" s="340"/>
      <c r="F21" s="338"/>
      <c r="G21" s="393"/>
      <c r="H21" s="393"/>
      <c r="I21" s="393"/>
      <c r="J21" s="93">
        <v>1000</v>
      </c>
      <c r="K21" s="459"/>
      <c r="L21" s="704"/>
      <c r="M21" s="706"/>
    </row>
    <row r="22" spans="1:13">
      <c r="A22" s="458" t="s">
        <v>1313</v>
      </c>
      <c r="B22" s="321" t="s">
        <v>1314</v>
      </c>
      <c r="C22" s="321" t="s">
        <v>1315</v>
      </c>
      <c r="D22" s="321">
        <v>30</v>
      </c>
      <c r="E22" s="339" t="s">
        <v>1316</v>
      </c>
      <c r="F22" s="321" t="s">
        <v>1317</v>
      </c>
      <c r="G22" s="415">
        <v>0</v>
      </c>
      <c r="H22" s="415">
        <v>3000</v>
      </c>
      <c r="I22" s="415">
        <v>1500</v>
      </c>
      <c r="J22" s="74">
        <v>3000</v>
      </c>
      <c r="K22" s="458" t="s">
        <v>1318</v>
      </c>
      <c r="L22" s="794">
        <v>1000</v>
      </c>
      <c r="M22" s="705"/>
    </row>
    <row r="23" spans="1:13" ht="16.8" thickBot="1">
      <c r="A23" s="459"/>
      <c r="B23" s="338"/>
      <c r="C23" s="338"/>
      <c r="D23" s="338"/>
      <c r="E23" s="340"/>
      <c r="F23" s="338"/>
      <c r="G23" s="393"/>
      <c r="H23" s="393"/>
      <c r="I23" s="393"/>
      <c r="J23" s="253">
        <v>1500</v>
      </c>
      <c r="K23" s="459"/>
      <c r="L23" s="795"/>
      <c r="M23" s="706"/>
    </row>
    <row r="24" spans="1:13" ht="16.8" thickBot="1">
      <c r="A24" s="707" t="s">
        <v>274</v>
      </c>
      <c r="B24" s="330"/>
      <c r="C24" s="330"/>
      <c r="D24" s="330">
        <v>39</v>
      </c>
      <c r="E24" s="330"/>
      <c r="F24" s="330"/>
      <c r="G24" s="398">
        <v>0</v>
      </c>
      <c r="H24" s="398">
        <v>4800</v>
      </c>
      <c r="I24" s="398">
        <f>SUM(I20:I23)</f>
        <v>1950</v>
      </c>
      <c r="J24" s="254">
        <v>2500</v>
      </c>
      <c r="K24" s="796"/>
      <c r="L24" s="711">
        <f>SUM(L20:L23)</f>
        <v>2000</v>
      </c>
      <c r="M24" s="713"/>
    </row>
    <row r="25" spans="1:13" ht="16.8" thickBot="1">
      <c r="A25" s="708"/>
      <c r="B25" s="331"/>
      <c r="C25" s="331"/>
      <c r="D25" s="331"/>
      <c r="E25" s="331"/>
      <c r="F25" s="331"/>
      <c r="G25" s="399"/>
      <c r="H25" s="399"/>
      <c r="I25" s="399"/>
      <c r="J25" s="176">
        <v>2300</v>
      </c>
      <c r="K25" s="797"/>
      <c r="L25" s="447"/>
      <c r="M25" s="716"/>
    </row>
    <row r="26" spans="1:13" ht="17.399999999999999" customHeight="1" thickTop="1"/>
    <row r="27" spans="1:13" ht="22.2">
      <c r="A27" s="363" t="s">
        <v>1607</v>
      </c>
      <c r="B27" s="364"/>
      <c r="C27" s="364"/>
      <c r="D27" s="798" t="s">
        <v>1699</v>
      </c>
      <c r="E27" s="799"/>
      <c r="F27" s="160" t="s">
        <v>1</v>
      </c>
      <c r="G27" s="126"/>
      <c r="H27" s="126"/>
      <c r="I27" s="126"/>
      <c r="J27" s="126"/>
      <c r="K27" s="165"/>
      <c r="L27" s="165"/>
      <c r="M27" s="165"/>
    </row>
    <row r="28" spans="1:13">
      <c r="A28" s="266"/>
      <c r="B28" s="266" t="s">
        <v>875</v>
      </c>
      <c r="C28" s="266"/>
      <c r="D28" s="266"/>
      <c r="E28" s="266"/>
      <c r="F28" s="266"/>
      <c r="G28" s="266"/>
      <c r="H28" s="266"/>
      <c r="I28" s="266"/>
      <c r="J28" s="266"/>
      <c r="K28" s="267"/>
      <c r="L28" s="267"/>
      <c r="M28" s="267"/>
    </row>
    <row r="29" spans="1:13" ht="16.8" thickBot="1">
      <c r="A29" s="215" t="s">
        <v>876</v>
      </c>
      <c r="B29" s="268" t="str">
        <f>IF(A29=0,"",VLOOKUP(A29,[8]參照函數!A$1:B$65536,2,FALSE))</f>
        <v>慢速壘球社</v>
      </c>
      <c r="C29" s="266" t="s">
        <v>877</v>
      </c>
      <c r="D29" s="142">
        <v>2</v>
      </c>
      <c r="E29" s="266" t="s">
        <v>878</v>
      </c>
      <c r="F29" s="793"/>
      <c r="G29" s="793"/>
      <c r="H29" s="793"/>
      <c r="I29" s="793" t="s">
        <v>879</v>
      </c>
      <c r="J29" s="793"/>
      <c r="K29" s="793"/>
      <c r="L29" s="269">
        <f>L36</f>
        <v>3000</v>
      </c>
      <c r="M29" s="266" t="s">
        <v>1608</v>
      </c>
    </row>
    <row r="30" spans="1:13" ht="16.8" customHeight="1" thickTop="1">
      <c r="A30" s="792" t="s">
        <v>9</v>
      </c>
      <c r="B30" s="790" t="s">
        <v>265</v>
      </c>
      <c r="C30" s="790" t="s">
        <v>266</v>
      </c>
      <c r="D30" s="790" t="s">
        <v>1609</v>
      </c>
      <c r="E30" s="790" t="s">
        <v>880</v>
      </c>
      <c r="F30" s="790" t="s">
        <v>268</v>
      </c>
      <c r="G30" s="790" t="s">
        <v>1286</v>
      </c>
      <c r="H30" s="790" t="s">
        <v>1610</v>
      </c>
      <c r="I30" s="790" t="s">
        <v>1288</v>
      </c>
      <c r="J30" s="270" t="s">
        <v>15</v>
      </c>
      <c r="K30" s="351" t="s">
        <v>2038</v>
      </c>
      <c r="L30" s="719"/>
      <c r="M30" s="791" t="s">
        <v>1289</v>
      </c>
    </row>
    <row r="31" spans="1:13" ht="16.8" thickBot="1">
      <c r="A31" s="779"/>
      <c r="B31" s="660"/>
      <c r="C31" s="660"/>
      <c r="D31" s="660"/>
      <c r="E31" s="660"/>
      <c r="F31" s="660"/>
      <c r="G31" s="660"/>
      <c r="H31" s="660"/>
      <c r="I31" s="660"/>
      <c r="J31" s="271" t="s">
        <v>18</v>
      </c>
      <c r="K31" s="272" t="s">
        <v>273</v>
      </c>
      <c r="L31" s="273" t="s">
        <v>21</v>
      </c>
      <c r="M31" s="789"/>
    </row>
    <row r="32" spans="1:13">
      <c r="A32" s="778" t="s">
        <v>1611</v>
      </c>
      <c r="B32" s="321" t="s">
        <v>1612</v>
      </c>
      <c r="C32" s="659" t="s">
        <v>1613</v>
      </c>
      <c r="D32" s="659">
        <v>30</v>
      </c>
      <c r="E32" s="400" t="s">
        <v>2035</v>
      </c>
      <c r="F32" s="659" t="s">
        <v>1615</v>
      </c>
      <c r="G32" s="784">
        <v>3000</v>
      </c>
      <c r="H32" s="784">
        <v>5000</v>
      </c>
      <c r="I32" s="784">
        <v>0</v>
      </c>
      <c r="J32" s="274">
        <v>5000</v>
      </c>
      <c r="K32" s="778" t="s">
        <v>1616</v>
      </c>
      <c r="L32" s="720">
        <v>3000</v>
      </c>
      <c r="M32" s="788"/>
    </row>
    <row r="33" spans="1:13" ht="16.8" thickBot="1">
      <c r="A33" s="779"/>
      <c r="B33" s="338"/>
      <c r="C33" s="660"/>
      <c r="D33" s="660"/>
      <c r="E33" s="401"/>
      <c r="F33" s="660"/>
      <c r="G33" s="785"/>
      <c r="H33" s="785"/>
      <c r="I33" s="785"/>
      <c r="J33" s="275">
        <v>3000</v>
      </c>
      <c r="K33" s="779"/>
      <c r="L33" s="721"/>
      <c r="M33" s="789"/>
    </row>
    <row r="34" spans="1:13">
      <c r="A34" s="778"/>
      <c r="B34" s="782"/>
      <c r="C34" s="321"/>
      <c r="D34" s="782"/>
      <c r="E34" s="400"/>
      <c r="F34" s="321"/>
      <c r="G34" s="784"/>
      <c r="H34" s="784"/>
      <c r="I34" s="784"/>
      <c r="J34" s="274"/>
      <c r="K34" s="778"/>
      <c r="L34" s="720"/>
      <c r="M34" s="788"/>
    </row>
    <row r="35" spans="1:13" ht="16.8" thickBot="1">
      <c r="A35" s="779"/>
      <c r="B35" s="783"/>
      <c r="C35" s="338"/>
      <c r="D35" s="783"/>
      <c r="E35" s="401"/>
      <c r="F35" s="338"/>
      <c r="G35" s="785"/>
      <c r="H35" s="785"/>
      <c r="I35" s="785"/>
      <c r="J35" s="275"/>
      <c r="K35" s="779"/>
      <c r="L35" s="721"/>
      <c r="M35" s="789"/>
    </row>
    <row r="36" spans="1:13">
      <c r="A36" s="780" t="s">
        <v>274</v>
      </c>
      <c r="B36" s="782"/>
      <c r="C36" s="782"/>
      <c r="D36" s="782">
        <v>28</v>
      </c>
      <c r="E36" s="782"/>
      <c r="F36" s="782"/>
      <c r="G36" s="786">
        <v>5000</v>
      </c>
      <c r="H36" s="786">
        <v>8000</v>
      </c>
      <c r="I36" s="786">
        <v>0</v>
      </c>
      <c r="J36" s="274">
        <f>J32+J34</f>
        <v>5000</v>
      </c>
      <c r="K36" s="774"/>
      <c r="L36" s="720">
        <f>SUM(L32:L35)</f>
        <v>3000</v>
      </c>
      <c r="M36" s="776"/>
    </row>
    <row r="37" spans="1:13" ht="16.8" thickBot="1">
      <c r="A37" s="781"/>
      <c r="B37" s="783"/>
      <c r="C37" s="783"/>
      <c r="D37" s="783"/>
      <c r="E37" s="783"/>
      <c r="F37" s="783"/>
      <c r="G37" s="787"/>
      <c r="H37" s="787"/>
      <c r="I37" s="787"/>
      <c r="J37" s="275">
        <f>J33+J35</f>
        <v>3000</v>
      </c>
      <c r="K37" s="775"/>
      <c r="L37" s="721"/>
      <c r="M37" s="777"/>
    </row>
    <row r="38" spans="1:13" ht="16.8" thickTop="1">
      <c r="A38" s="266"/>
      <c r="B38" s="266" t="s">
        <v>875</v>
      </c>
      <c r="C38" s="266"/>
      <c r="D38" s="266"/>
      <c r="E38" s="266"/>
      <c r="F38" s="266"/>
      <c r="G38" s="266"/>
      <c r="H38" s="266"/>
      <c r="I38" s="266"/>
      <c r="J38" s="266"/>
      <c r="K38" s="267"/>
      <c r="L38" s="267"/>
      <c r="M38" s="267"/>
    </row>
    <row r="39" spans="1:13" ht="16.8" thickBot="1">
      <c r="A39" s="215" t="s">
        <v>1365</v>
      </c>
      <c r="B39" s="268" t="str">
        <f>IF(A39=0,"",VLOOKUP(A39,[8]參照函數!A$1:B$65536,2,FALSE))</f>
        <v>跆拳道社</v>
      </c>
      <c r="C39" s="266" t="s">
        <v>877</v>
      </c>
      <c r="D39" s="142">
        <v>1</v>
      </c>
      <c r="E39" s="266" t="s">
        <v>878</v>
      </c>
      <c r="F39" s="268"/>
      <c r="G39" s="268"/>
      <c r="H39" s="268"/>
      <c r="I39" s="268" t="s">
        <v>879</v>
      </c>
      <c r="J39" s="268"/>
      <c r="K39" s="268"/>
      <c r="L39" s="269">
        <f>L44</f>
        <v>6000</v>
      </c>
      <c r="M39" s="266" t="s">
        <v>1608</v>
      </c>
    </row>
    <row r="40" spans="1:13" ht="16.8" customHeight="1" thickTop="1">
      <c r="A40" s="792" t="s">
        <v>9</v>
      </c>
      <c r="B40" s="790" t="s">
        <v>265</v>
      </c>
      <c r="C40" s="790" t="s">
        <v>266</v>
      </c>
      <c r="D40" s="790" t="s">
        <v>1609</v>
      </c>
      <c r="E40" s="790" t="s">
        <v>880</v>
      </c>
      <c r="F40" s="790" t="s">
        <v>268</v>
      </c>
      <c r="G40" s="790" t="s">
        <v>1286</v>
      </c>
      <c r="H40" s="790" t="s">
        <v>1610</v>
      </c>
      <c r="I40" s="790" t="s">
        <v>1288</v>
      </c>
      <c r="J40" s="270" t="s">
        <v>15</v>
      </c>
      <c r="K40" s="351" t="s">
        <v>2038</v>
      </c>
      <c r="L40" s="719"/>
      <c r="M40" s="791" t="s">
        <v>1289</v>
      </c>
    </row>
    <row r="41" spans="1:13" ht="16.8" thickBot="1">
      <c r="A41" s="779"/>
      <c r="B41" s="660"/>
      <c r="C41" s="660"/>
      <c r="D41" s="660"/>
      <c r="E41" s="660"/>
      <c r="F41" s="660"/>
      <c r="G41" s="660"/>
      <c r="H41" s="660"/>
      <c r="I41" s="660"/>
      <c r="J41" s="271" t="s">
        <v>18</v>
      </c>
      <c r="K41" s="272" t="s">
        <v>273</v>
      </c>
      <c r="L41" s="273" t="s">
        <v>21</v>
      </c>
      <c r="M41" s="789"/>
    </row>
    <row r="42" spans="1:13">
      <c r="A42" s="778" t="s">
        <v>1619</v>
      </c>
      <c r="B42" s="321" t="s">
        <v>1620</v>
      </c>
      <c r="C42" s="659" t="s">
        <v>1621</v>
      </c>
      <c r="D42" s="659">
        <v>20</v>
      </c>
      <c r="E42" s="400" t="s">
        <v>1622</v>
      </c>
      <c r="F42" s="659" t="s">
        <v>1623</v>
      </c>
      <c r="G42" s="784">
        <v>10000</v>
      </c>
      <c r="H42" s="784">
        <v>10000</v>
      </c>
      <c r="I42" s="784">
        <v>2000</v>
      </c>
      <c r="J42" s="274">
        <v>16900</v>
      </c>
      <c r="K42" s="778" t="s">
        <v>1616</v>
      </c>
      <c r="L42" s="720">
        <v>6000</v>
      </c>
      <c r="M42" s="788"/>
    </row>
    <row r="43" spans="1:13" ht="16.8" thickBot="1">
      <c r="A43" s="779"/>
      <c r="B43" s="338"/>
      <c r="C43" s="660"/>
      <c r="D43" s="660"/>
      <c r="E43" s="401"/>
      <c r="F43" s="660"/>
      <c r="G43" s="785"/>
      <c r="H43" s="785"/>
      <c r="I43" s="785"/>
      <c r="J43" s="275">
        <v>15000</v>
      </c>
      <c r="K43" s="779"/>
      <c r="L43" s="721"/>
      <c r="M43" s="789"/>
    </row>
    <row r="44" spans="1:13">
      <c r="A44" s="780" t="s">
        <v>274</v>
      </c>
      <c r="B44" s="782"/>
      <c r="C44" s="782"/>
      <c r="D44" s="782">
        <v>20</v>
      </c>
      <c r="E44" s="782"/>
      <c r="F44" s="782"/>
      <c r="G44" s="784">
        <v>10000</v>
      </c>
      <c r="H44" s="784">
        <v>10000</v>
      </c>
      <c r="I44" s="784">
        <v>2000</v>
      </c>
      <c r="J44" s="274">
        <f>J42</f>
        <v>16900</v>
      </c>
      <c r="K44" s="774"/>
      <c r="L44" s="720">
        <f>L42</f>
        <v>6000</v>
      </c>
      <c r="M44" s="776"/>
    </row>
    <row r="45" spans="1:13" ht="16.8" thickBot="1">
      <c r="A45" s="781"/>
      <c r="B45" s="783"/>
      <c r="C45" s="783"/>
      <c r="D45" s="783"/>
      <c r="E45" s="783"/>
      <c r="F45" s="783"/>
      <c r="G45" s="785"/>
      <c r="H45" s="785"/>
      <c r="I45" s="785"/>
      <c r="J45" s="275">
        <f>J43</f>
        <v>15000</v>
      </c>
      <c r="K45" s="775"/>
      <c r="L45" s="721"/>
      <c r="M45" s="777"/>
    </row>
    <row r="46" spans="1:13" ht="16.8" thickTop="1">
      <c r="A46" s="173"/>
      <c r="B46" s="173"/>
      <c r="C46" s="173"/>
      <c r="D46" s="173"/>
      <c r="E46" s="173"/>
      <c r="F46" s="173"/>
      <c r="G46" s="173"/>
      <c r="H46" s="173"/>
      <c r="I46" s="173"/>
      <c r="J46" s="173"/>
      <c r="K46" s="173"/>
      <c r="L46" s="173"/>
      <c r="M46" s="173"/>
    </row>
    <row r="47" spans="1:13">
      <c r="A47" s="266"/>
      <c r="B47" s="266" t="s">
        <v>875</v>
      </c>
      <c r="C47" s="266"/>
      <c r="D47" s="266"/>
      <c r="E47" s="266"/>
      <c r="F47" s="266"/>
      <c r="G47" s="266"/>
      <c r="H47" s="266"/>
      <c r="I47" s="266"/>
      <c r="J47" s="266"/>
      <c r="K47" s="267"/>
      <c r="L47" s="267"/>
      <c r="M47" s="267"/>
    </row>
    <row r="48" spans="1:13" ht="16.8" thickBot="1">
      <c r="A48" s="215" t="s">
        <v>1450</v>
      </c>
      <c r="B48" s="268" t="str">
        <f>IF(A48=0,"",VLOOKUP(A48,[8]參照函數!A$1:B$65536,2,FALSE))</f>
        <v>劍道社</v>
      </c>
      <c r="C48" s="266" t="s">
        <v>877</v>
      </c>
      <c r="D48" s="142">
        <v>4</v>
      </c>
      <c r="E48" s="266" t="s">
        <v>878</v>
      </c>
      <c r="F48" s="268"/>
      <c r="G48" s="268"/>
      <c r="H48" s="268"/>
      <c r="I48" s="268" t="s">
        <v>879</v>
      </c>
      <c r="J48" s="268"/>
      <c r="K48" s="268"/>
      <c r="L48" s="269">
        <f>L57</f>
        <v>5000</v>
      </c>
      <c r="M48" s="266" t="s">
        <v>1608</v>
      </c>
    </row>
    <row r="49" spans="1:13" ht="30.6" customHeight="1" thickTop="1" thickBot="1">
      <c r="A49" s="276" t="s">
        <v>9</v>
      </c>
      <c r="B49" s="277" t="s">
        <v>265</v>
      </c>
      <c r="C49" s="277" t="s">
        <v>266</v>
      </c>
      <c r="D49" s="277" t="s">
        <v>1609</v>
      </c>
      <c r="E49" s="277" t="s">
        <v>880</v>
      </c>
      <c r="F49" s="277" t="s">
        <v>268</v>
      </c>
      <c r="G49" s="277" t="s">
        <v>1286</v>
      </c>
      <c r="H49" s="277" t="s">
        <v>1610</v>
      </c>
      <c r="I49" s="277" t="s">
        <v>1288</v>
      </c>
      <c r="J49" s="270" t="s">
        <v>15</v>
      </c>
      <c r="K49" s="351" t="s">
        <v>2038</v>
      </c>
      <c r="L49" s="719"/>
      <c r="M49" s="278" t="s">
        <v>1289</v>
      </c>
    </row>
    <row r="50" spans="1:13" ht="16.8" thickBot="1">
      <c r="A50" s="272"/>
      <c r="B50" s="279"/>
      <c r="C50" s="279"/>
      <c r="D50" s="279"/>
      <c r="E50" s="279"/>
      <c r="F50" s="279"/>
      <c r="G50" s="279"/>
      <c r="H50" s="279"/>
      <c r="I50" s="279"/>
      <c r="J50" s="271" t="s">
        <v>18</v>
      </c>
      <c r="K50" s="272" t="s">
        <v>273</v>
      </c>
      <c r="L50" s="273" t="s">
        <v>21</v>
      </c>
      <c r="M50" s="297"/>
    </row>
    <row r="51" spans="1:13">
      <c r="A51" s="778" t="s">
        <v>1624</v>
      </c>
      <c r="B51" s="321" t="s">
        <v>1625</v>
      </c>
      <c r="C51" s="659" t="s">
        <v>1626</v>
      </c>
      <c r="D51" s="659">
        <v>10</v>
      </c>
      <c r="E51" s="400" t="s">
        <v>1627</v>
      </c>
      <c r="F51" s="659" t="s">
        <v>1628</v>
      </c>
      <c r="G51" s="784">
        <v>3500</v>
      </c>
      <c r="H51" s="784">
        <v>1400</v>
      </c>
      <c r="I51" s="784">
        <v>400</v>
      </c>
      <c r="J51" s="274">
        <v>3700</v>
      </c>
      <c r="K51" s="778" t="s">
        <v>1616</v>
      </c>
      <c r="L51" s="720">
        <v>1000</v>
      </c>
      <c r="M51" s="788"/>
    </row>
    <row r="52" spans="1:13" ht="16.8" thickBot="1">
      <c r="A52" s="779"/>
      <c r="B52" s="338"/>
      <c r="C52" s="660"/>
      <c r="D52" s="660"/>
      <c r="E52" s="401"/>
      <c r="F52" s="660"/>
      <c r="G52" s="785"/>
      <c r="H52" s="785"/>
      <c r="I52" s="785"/>
      <c r="J52" s="275">
        <v>3000</v>
      </c>
      <c r="K52" s="779"/>
      <c r="L52" s="721"/>
      <c r="M52" s="789"/>
    </row>
    <row r="53" spans="1:13">
      <c r="A53" s="778" t="s">
        <v>1629</v>
      </c>
      <c r="B53" s="321" t="s">
        <v>1630</v>
      </c>
      <c r="C53" s="659" t="s">
        <v>1631</v>
      </c>
      <c r="D53" s="659">
        <v>20</v>
      </c>
      <c r="E53" s="400" t="s">
        <v>1617</v>
      </c>
      <c r="F53" s="659" t="s">
        <v>1632</v>
      </c>
      <c r="G53" s="784">
        <v>4000</v>
      </c>
      <c r="H53" s="784">
        <v>1400</v>
      </c>
      <c r="I53" s="784">
        <v>400</v>
      </c>
      <c r="J53" s="274">
        <v>3400</v>
      </c>
      <c r="K53" s="778" t="s">
        <v>1633</v>
      </c>
      <c r="L53" s="720">
        <v>2000</v>
      </c>
      <c r="M53" s="788"/>
    </row>
    <row r="54" spans="1:13" ht="16.8" thickBot="1">
      <c r="A54" s="779"/>
      <c r="B54" s="338"/>
      <c r="C54" s="660"/>
      <c r="D54" s="660"/>
      <c r="E54" s="401"/>
      <c r="F54" s="660"/>
      <c r="G54" s="785"/>
      <c r="H54" s="785"/>
      <c r="I54" s="785"/>
      <c r="J54" s="275">
        <v>3000</v>
      </c>
      <c r="K54" s="779"/>
      <c r="L54" s="721"/>
      <c r="M54" s="789"/>
    </row>
    <row r="55" spans="1:13">
      <c r="A55" s="778" t="s">
        <v>1634</v>
      </c>
      <c r="B55" s="321" t="s">
        <v>1635</v>
      </c>
      <c r="C55" s="659" t="s">
        <v>1636</v>
      </c>
      <c r="D55" s="659">
        <v>15</v>
      </c>
      <c r="E55" s="400" t="s">
        <v>1637</v>
      </c>
      <c r="F55" s="659" t="s">
        <v>1638</v>
      </c>
      <c r="G55" s="784">
        <v>7800</v>
      </c>
      <c r="H55" s="784">
        <v>720</v>
      </c>
      <c r="I55" s="784">
        <v>400</v>
      </c>
      <c r="J55" s="274">
        <v>4520</v>
      </c>
      <c r="K55" s="778" t="s">
        <v>464</v>
      </c>
      <c r="L55" s="720">
        <v>2000</v>
      </c>
      <c r="M55" s="788"/>
    </row>
    <row r="56" spans="1:13" ht="16.8" thickBot="1">
      <c r="A56" s="779"/>
      <c r="B56" s="338"/>
      <c r="C56" s="660"/>
      <c r="D56" s="660"/>
      <c r="E56" s="401"/>
      <c r="F56" s="660"/>
      <c r="G56" s="785"/>
      <c r="H56" s="785"/>
      <c r="I56" s="785"/>
      <c r="J56" s="275">
        <v>4000</v>
      </c>
      <c r="K56" s="779"/>
      <c r="L56" s="721"/>
      <c r="M56" s="789"/>
    </row>
    <row r="57" spans="1:13">
      <c r="A57" s="780" t="s">
        <v>274</v>
      </c>
      <c r="B57" s="782"/>
      <c r="C57" s="782"/>
      <c r="D57" s="782">
        <f>SUM(D51:D56)</f>
        <v>45</v>
      </c>
      <c r="E57" s="782"/>
      <c r="F57" s="782"/>
      <c r="G57" s="786">
        <v>15300</v>
      </c>
      <c r="H57" s="786">
        <v>8520</v>
      </c>
      <c r="I57" s="786">
        <v>1600</v>
      </c>
      <c r="J57" s="274">
        <f>J51+J53+J55</f>
        <v>11620</v>
      </c>
      <c r="K57" s="774"/>
      <c r="L57" s="720">
        <f>SUM(L51:L56)</f>
        <v>5000</v>
      </c>
      <c r="M57" s="776"/>
    </row>
    <row r="58" spans="1:13" ht="16.8" thickBot="1">
      <c r="A58" s="781"/>
      <c r="B58" s="783"/>
      <c r="C58" s="783"/>
      <c r="D58" s="783"/>
      <c r="E58" s="783"/>
      <c r="F58" s="783"/>
      <c r="G58" s="787"/>
      <c r="H58" s="787"/>
      <c r="I58" s="787"/>
      <c r="J58" s="275">
        <f>J52+J54+J56</f>
        <v>10000</v>
      </c>
      <c r="K58" s="775"/>
      <c r="L58" s="721"/>
      <c r="M58" s="777"/>
    </row>
    <row r="59" spans="1:13" ht="16.8" thickTop="1">
      <c r="A59" s="173"/>
      <c r="B59" s="173"/>
      <c r="C59" s="173"/>
      <c r="D59" s="173"/>
      <c r="E59" s="173"/>
      <c r="F59" s="173"/>
      <c r="G59" s="173"/>
      <c r="H59" s="173"/>
      <c r="I59" s="173"/>
      <c r="J59" s="173"/>
      <c r="K59" s="173"/>
      <c r="L59" s="173"/>
      <c r="M59" s="173"/>
    </row>
    <row r="60" spans="1:13">
      <c r="A60" s="266"/>
      <c r="B60" s="266" t="s">
        <v>875</v>
      </c>
      <c r="C60" s="266"/>
      <c r="D60" s="266"/>
      <c r="E60" s="266"/>
      <c r="F60" s="266"/>
      <c r="G60" s="266"/>
      <c r="H60" s="266"/>
      <c r="I60" s="266"/>
      <c r="J60" s="266"/>
      <c r="K60" s="267"/>
      <c r="L60" s="267"/>
      <c r="M60" s="267"/>
    </row>
    <row r="61" spans="1:13" ht="16.8" thickBot="1">
      <c r="A61" s="215" t="s">
        <v>1370</v>
      </c>
      <c r="B61" s="268" t="str">
        <f>IF(A61=0,"",VLOOKUP(A61,[8]參照函數!A$1:B$65536,2,FALSE))</f>
        <v>擊劍社</v>
      </c>
      <c r="C61" s="266" t="s">
        <v>877</v>
      </c>
      <c r="D61" s="142">
        <v>1</v>
      </c>
      <c r="E61" s="266" t="s">
        <v>878</v>
      </c>
      <c r="F61" s="268"/>
      <c r="G61" s="268"/>
      <c r="H61" s="268"/>
      <c r="I61" s="268" t="s">
        <v>879</v>
      </c>
      <c r="J61" s="268"/>
      <c r="K61" s="268"/>
      <c r="L61" s="269">
        <f>L66</f>
        <v>2000</v>
      </c>
      <c r="M61" s="266" t="s">
        <v>1608</v>
      </c>
    </row>
    <row r="62" spans="1:13" ht="16.8" customHeight="1" thickTop="1">
      <c r="A62" s="792" t="s">
        <v>9</v>
      </c>
      <c r="B62" s="790" t="s">
        <v>265</v>
      </c>
      <c r="C62" s="790" t="s">
        <v>266</v>
      </c>
      <c r="D62" s="790" t="s">
        <v>1609</v>
      </c>
      <c r="E62" s="790" t="s">
        <v>880</v>
      </c>
      <c r="F62" s="790" t="s">
        <v>268</v>
      </c>
      <c r="G62" s="790" t="s">
        <v>1286</v>
      </c>
      <c r="H62" s="790" t="s">
        <v>1610</v>
      </c>
      <c r="I62" s="790" t="s">
        <v>1288</v>
      </c>
      <c r="J62" s="270" t="s">
        <v>15</v>
      </c>
      <c r="K62" s="351" t="s">
        <v>2038</v>
      </c>
      <c r="L62" s="719"/>
      <c r="M62" s="791" t="s">
        <v>1289</v>
      </c>
    </row>
    <row r="63" spans="1:13" ht="16.8" thickBot="1">
      <c r="A63" s="779"/>
      <c r="B63" s="660"/>
      <c r="C63" s="660"/>
      <c r="D63" s="660"/>
      <c r="E63" s="660"/>
      <c r="F63" s="660"/>
      <c r="G63" s="660"/>
      <c r="H63" s="660"/>
      <c r="I63" s="660"/>
      <c r="J63" s="271" t="s">
        <v>18</v>
      </c>
      <c r="K63" s="272" t="s">
        <v>273</v>
      </c>
      <c r="L63" s="273" t="s">
        <v>21</v>
      </c>
      <c r="M63" s="789"/>
    </row>
    <row r="64" spans="1:13">
      <c r="A64" s="778" t="s">
        <v>1772</v>
      </c>
      <c r="B64" s="321" t="s">
        <v>1639</v>
      </c>
      <c r="C64" s="659" t="s">
        <v>1640</v>
      </c>
      <c r="D64" s="659">
        <v>10</v>
      </c>
      <c r="E64" s="400" t="s">
        <v>1641</v>
      </c>
      <c r="F64" s="659" t="s">
        <v>1642</v>
      </c>
      <c r="G64" s="784">
        <v>2900</v>
      </c>
      <c r="H64" s="784">
        <v>2000</v>
      </c>
      <c r="I64" s="784">
        <v>1000</v>
      </c>
      <c r="J64" s="274">
        <v>4600</v>
      </c>
      <c r="K64" s="778" t="s">
        <v>1633</v>
      </c>
      <c r="L64" s="720">
        <v>2000</v>
      </c>
      <c r="M64" s="788"/>
    </row>
    <row r="65" spans="1:13" ht="16.8" thickBot="1">
      <c r="A65" s="779"/>
      <c r="B65" s="338"/>
      <c r="C65" s="660"/>
      <c r="D65" s="660"/>
      <c r="E65" s="401"/>
      <c r="F65" s="660"/>
      <c r="G65" s="785"/>
      <c r="H65" s="785"/>
      <c r="I65" s="785"/>
      <c r="J65" s="275">
        <v>2900</v>
      </c>
      <c r="K65" s="779"/>
      <c r="L65" s="721"/>
      <c r="M65" s="789"/>
    </row>
    <row r="66" spans="1:13">
      <c r="A66" s="780" t="s">
        <v>274</v>
      </c>
      <c r="B66" s="782"/>
      <c r="C66" s="782"/>
      <c r="D66" s="782">
        <v>20</v>
      </c>
      <c r="E66" s="782"/>
      <c r="F66" s="782"/>
      <c r="G66" s="784">
        <v>2900</v>
      </c>
      <c r="H66" s="784">
        <v>2000</v>
      </c>
      <c r="I66" s="784">
        <v>1000</v>
      </c>
      <c r="J66" s="274">
        <f>J64</f>
        <v>4600</v>
      </c>
      <c r="K66" s="774"/>
      <c r="L66" s="720">
        <f>L64</f>
        <v>2000</v>
      </c>
      <c r="M66" s="776"/>
    </row>
    <row r="67" spans="1:13" ht="16.8" thickBot="1">
      <c r="A67" s="781"/>
      <c r="B67" s="783"/>
      <c r="C67" s="783"/>
      <c r="D67" s="783"/>
      <c r="E67" s="783"/>
      <c r="F67" s="783"/>
      <c r="G67" s="785"/>
      <c r="H67" s="785"/>
      <c r="I67" s="785"/>
      <c r="J67" s="275">
        <f>J65</f>
        <v>2900</v>
      </c>
      <c r="K67" s="775"/>
      <c r="L67" s="721"/>
      <c r="M67" s="777"/>
    </row>
    <row r="68" spans="1:13" ht="16.8" thickTop="1">
      <c r="A68" s="173"/>
      <c r="B68" s="173"/>
      <c r="C68" s="173"/>
      <c r="D68" s="173"/>
      <c r="E68" s="173"/>
      <c r="F68" s="173"/>
      <c r="G68" s="173"/>
      <c r="H68" s="173"/>
      <c r="I68" s="173"/>
      <c r="J68" s="173"/>
      <c r="K68" s="173"/>
      <c r="L68" s="173"/>
      <c r="M68" s="173"/>
    </row>
    <row r="69" spans="1:13">
      <c r="A69" s="107"/>
      <c r="B69" s="108" t="s">
        <v>875</v>
      </c>
      <c r="C69" s="108"/>
      <c r="D69" s="107"/>
      <c r="E69" s="107"/>
      <c r="F69" s="107"/>
      <c r="G69" s="107"/>
      <c r="H69" s="107"/>
      <c r="I69" s="107"/>
      <c r="J69" s="107"/>
      <c r="K69" s="173"/>
      <c r="L69" s="173"/>
      <c r="M69" s="173"/>
    </row>
    <row r="70" spans="1:13" ht="16.8" thickBot="1">
      <c r="A70" s="215" t="s">
        <v>1469</v>
      </c>
      <c r="B70" s="164" t="str">
        <f>IF(A70=0,"",VLOOKUP(A70,[23]參照函數!A$1:B$65536,2,FALSE))</f>
        <v>桌球社</v>
      </c>
      <c r="C70" s="107" t="s">
        <v>877</v>
      </c>
      <c r="D70" s="142">
        <v>3</v>
      </c>
      <c r="E70" s="107" t="s">
        <v>878</v>
      </c>
      <c r="F70" s="346"/>
      <c r="G70" s="346"/>
      <c r="H70" s="346"/>
      <c r="I70" s="346" t="s">
        <v>879</v>
      </c>
      <c r="J70" s="346"/>
      <c r="K70" s="346"/>
      <c r="L70" s="280">
        <f>L79</f>
        <v>6000</v>
      </c>
      <c r="M70" s="107" t="s">
        <v>1608</v>
      </c>
    </row>
    <row r="71" spans="1:13" ht="16.8" customHeight="1" thickTop="1">
      <c r="A71" s="347" t="s">
        <v>9</v>
      </c>
      <c r="B71" s="349" t="s">
        <v>265</v>
      </c>
      <c r="C71" s="349" t="s">
        <v>266</v>
      </c>
      <c r="D71" s="349" t="s">
        <v>1609</v>
      </c>
      <c r="E71" s="349" t="s">
        <v>880</v>
      </c>
      <c r="F71" s="349" t="s">
        <v>268</v>
      </c>
      <c r="G71" s="349" t="s">
        <v>1286</v>
      </c>
      <c r="H71" s="349" t="s">
        <v>1610</v>
      </c>
      <c r="I71" s="349" t="s">
        <v>1288</v>
      </c>
      <c r="J71" s="131" t="s">
        <v>15</v>
      </c>
      <c r="K71" s="351" t="s">
        <v>2038</v>
      </c>
      <c r="L71" s="719"/>
      <c r="M71" s="717" t="s">
        <v>1289</v>
      </c>
    </row>
    <row r="72" spans="1:13" ht="16.8" thickBot="1">
      <c r="A72" s="459"/>
      <c r="B72" s="338"/>
      <c r="C72" s="338"/>
      <c r="D72" s="322"/>
      <c r="E72" s="338"/>
      <c r="F72" s="338"/>
      <c r="G72" s="322"/>
      <c r="H72" s="322"/>
      <c r="I72" s="322"/>
      <c r="J72" s="177" t="s">
        <v>18</v>
      </c>
      <c r="K72" s="167" t="s">
        <v>273</v>
      </c>
      <c r="L72" s="179" t="s">
        <v>21</v>
      </c>
      <c r="M72" s="773"/>
    </row>
    <row r="73" spans="1:13">
      <c r="A73" s="778" t="s">
        <v>1643</v>
      </c>
      <c r="B73" s="321" t="s">
        <v>1644</v>
      </c>
      <c r="C73" s="659" t="s">
        <v>1645</v>
      </c>
      <c r="D73" s="659">
        <v>30</v>
      </c>
      <c r="E73" s="400" t="s">
        <v>1646</v>
      </c>
      <c r="F73" s="659" t="s">
        <v>1647</v>
      </c>
      <c r="G73" s="784">
        <v>2000</v>
      </c>
      <c r="H73" s="784">
        <v>2400</v>
      </c>
      <c r="I73" s="784">
        <v>0</v>
      </c>
      <c r="J73" s="274">
        <v>3550</v>
      </c>
      <c r="K73" s="778" t="s">
        <v>1633</v>
      </c>
      <c r="L73" s="720">
        <v>2000</v>
      </c>
      <c r="M73" s="778"/>
    </row>
    <row r="74" spans="1:13" ht="16.8" thickBot="1">
      <c r="A74" s="779"/>
      <c r="B74" s="338"/>
      <c r="C74" s="660"/>
      <c r="D74" s="660"/>
      <c r="E74" s="401"/>
      <c r="F74" s="660"/>
      <c r="G74" s="785"/>
      <c r="H74" s="785"/>
      <c r="I74" s="785"/>
      <c r="J74" s="275">
        <v>3100</v>
      </c>
      <c r="K74" s="779"/>
      <c r="L74" s="721"/>
      <c r="M74" s="779"/>
    </row>
    <row r="75" spans="1:13">
      <c r="A75" s="778" t="s">
        <v>1648</v>
      </c>
      <c r="B75" s="321" t="s">
        <v>1649</v>
      </c>
      <c r="C75" s="659" t="s">
        <v>1650</v>
      </c>
      <c r="D75" s="659">
        <v>22</v>
      </c>
      <c r="E75" s="400" t="s">
        <v>1614</v>
      </c>
      <c r="F75" s="659" t="s">
        <v>1651</v>
      </c>
      <c r="G75" s="784">
        <v>2400</v>
      </c>
      <c r="H75" s="784">
        <v>1408</v>
      </c>
      <c r="I75" s="784">
        <v>0</v>
      </c>
      <c r="J75" s="274">
        <v>2958</v>
      </c>
      <c r="K75" s="778" t="s">
        <v>1633</v>
      </c>
      <c r="L75" s="720">
        <v>2000</v>
      </c>
      <c r="M75" s="778"/>
    </row>
    <row r="76" spans="1:13" ht="16.8" thickBot="1">
      <c r="A76" s="779"/>
      <c r="B76" s="338"/>
      <c r="C76" s="660"/>
      <c r="D76" s="660"/>
      <c r="E76" s="401"/>
      <c r="F76" s="660"/>
      <c r="G76" s="785"/>
      <c r="H76" s="785"/>
      <c r="I76" s="785"/>
      <c r="J76" s="275">
        <v>2500</v>
      </c>
      <c r="K76" s="779"/>
      <c r="L76" s="721"/>
      <c r="M76" s="779"/>
    </row>
    <row r="77" spans="1:13">
      <c r="A77" s="778" t="s">
        <v>1652</v>
      </c>
      <c r="B77" s="321" t="s">
        <v>1653</v>
      </c>
      <c r="C77" s="659" t="s">
        <v>1654</v>
      </c>
      <c r="D77" s="659">
        <v>24</v>
      </c>
      <c r="E77" s="400" t="s">
        <v>1655</v>
      </c>
      <c r="F77" s="659" t="s">
        <v>1656</v>
      </c>
      <c r="G77" s="784">
        <v>2000</v>
      </c>
      <c r="H77" s="784">
        <v>1152</v>
      </c>
      <c r="I77" s="784">
        <v>0</v>
      </c>
      <c r="J77" s="274">
        <v>2952</v>
      </c>
      <c r="K77" s="778" t="s">
        <v>1633</v>
      </c>
      <c r="L77" s="720">
        <v>2000</v>
      </c>
      <c r="M77" s="778"/>
    </row>
    <row r="78" spans="1:13" ht="16.8" thickBot="1">
      <c r="A78" s="779"/>
      <c r="B78" s="338"/>
      <c r="C78" s="660"/>
      <c r="D78" s="660"/>
      <c r="E78" s="401"/>
      <c r="F78" s="660"/>
      <c r="G78" s="785"/>
      <c r="H78" s="785"/>
      <c r="I78" s="785"/>
      <c r="J78" s="275">
        <v>2000</v>
      </c>
      <c r="K78" s="779"/>
      <c r="L78" s="721"/>
      <c r="M78" s="779"/>
    </row>
    <row r="79" spans="1:13">
      <c r="A79" s="780" t="s">
        <v>274</v>
      </c>
      <c r="B79" s="782"/>
      <c r="C79" s="782"/>
      <c r="D79" s="782">
        <v>76</v>
      </c>
      <c r="E79" s="782"/>
      <c r="F79" s="782"/>
      <c r="G79" s="786">
        <v>6400</v>
      </c>
      <c r="H79" s="786">
        <v>4960</v>
      </c>
      <c r="I79" s="786">
        <v>0</v>
      </c>
      <c r="J79" s="274">
        <v>9460</v>
      </c>
      <c r="K79" s="774"/>
      <c r="L79" s="720">
        <f>SUM(L73:L78)</f>
        <v>6000</v>
      </c>
      <c r="M79" s="776"/>
    </row>
    <row r="80" spans="1:13" ht="16.8" thickBot="1">
      <c r="A80" s="781"/>
      <c r="B80" s="783"/>
      <c r="C80" s="783"/>
      <c r="D80" s="783"/>
      <c r="E80" s="783"/>
      <c r="F80" s="783"/>
      <c r="G80" s="787"/>
      <c r="H80" s="787"/>
      <c r="I80" s="787"/>
      <c r="J80" s="275">
        <v>7600</v>
      </c>
      <c r="K80" s="775"/>
      <c r="L80" s="721"/>
      <c r="M80" s="777"/>
    </row>
    <row r="81" spans="1:13" ht="16.8" thickTop="1">
      <c r="A81" s="266"/>
      <c r="B81" s="266" t="s">
        <v>875</v>
      </c>
      <c r="C81" s="266"/>
      <c r="D81" s="266"/>
      <c r="E81" s="266"/>
      <c r="F81" s="266"/>
      <c r="G81" s="266"/>
      <c r="H81" s="266"/>
      <c r="I81" s="266"/>
      <c r="J81" s="266"/>
      <c r="K81" s="267"/>
      <c r="L81" s="267"/>
      <c r="M81" s="267"/>
    </row>
    <row r="82" spans="1:13" ht="16.8" thickBot="1">
      <c r="A82" s="215" t="s">
        <v>1473</v>
      </c>
      <c r="B82" s="268" t="str">
        <f>IF(A82=0,"",VLOOKUP(A82,[8]參照函數!A$1:B$65536,2,FALSE))</f>
        <v>網球社</v>
      </c>
      <c r="C82" s="266" t="s">
        <v>877</v>
      </c>
      <c r="D82" s="142">
        <v>1</v>
      </c>
      <c r="E82" s="266" t="s">
        <v>878</v>
      </c>
      <c r="F82" s="268"/>
      <c r="G82" s="268"/>
      <c r="H82" s="268"/>
      <c r="I82" s="268" t="s">
        <v>879</v>
      </c>
      <c r="J82" s="268"/>
      <c r="K82" s="268"/>
      <c r="L82" s="269">
        <f>L87</f>
        <v>2000</v>
      </c>
      <c r="M82" s="266" t="s">
        <v>1608</v>
      </c>
    </row>
    <row r="83" spans="1:13" ht="16.8" customHeight="1" thickTop="1">
      <c r="A83" s="347" t="s">
        <v>9</v>
      </c>
      <c r="B83" s="349" t="s">
        <v>265</v>
      </c>
      <c r="C83" s="349" t="s">
        <v>266</v>
      </c>
      <c r="D83" s="349" t="s">
        <v>1609</v>
      </c>
      <c r="E83" s="349" t="s">
        <v>880</v>
      </c>
      <c r="F83" s="349" t="s">
        <v>268</v>
      </c>
      <c r="G83" s="349" t="s">
        <v>1286</v>
      </c>
      <c r="H83" s="349" t="s">
        <v>1610</v>
      </c>
      <c r="I83" s="349" t="s">
        <v>1288</v>
      </c>
      <c r="J83" s="131" t="s">
        <v>15</v>
      </c>
      <c r="K83" s="351" t="s">
        <v>2038</v>
      </c>
      <c r="L83" s="719"/>
      <c r="M83" s="717" t="s">
        <v>1289</v>
      </c>
    </row>
    <row r="84" spans="1:13" ht="16.8" thickBot="1">
      <c r="A84" s="459"/>
      <c r="B84" s="338"/>
      <c r="C84" s="338"/>
      <c r="D84" s="322"/>
      <c r="E84" s="338"/>
      <c r="F84" s="338"/>
      <c r="G84" s="322"/>
      <c r="H84" s="322"/>
      <c r="I84" s="322"/>
      <c r="J84" s="177" t="s">
        <v>18</v>
      </c>
      <c r="K84" s="167" t="s">
        <v>273</v>
      </c>
      <c r="L84" s="179" t="s">
        <v>21</v>
      </c>
      <c r="M84" s="773"/>
    </row>
    <row r="85" spans="1:13">
      <c r="A85" s="778" t="s">
        <v>1657</v>
      </c>
      <c r="B85" s="321" t="s">
        <v>1658</v>
      </c>
      <c r="C85" s="659" t="s">
        <v>1659</v>
      </c>
      <c r="D85" s="659">
        <v>20</v>
      </c>
      <c r="E85" s="400" t="s">
        <v>1660</v>
      </c>
      <c r="F85" s="659" t="s">
        <v>1482</v>
      </c>
      <c r="G85" s="784">
        <v>2000</v>
      </c>
      <c r="H85" s="784">
        <v>1320</v>
      </c>
      <c r="I85" s="784">
        <v>1400</v>
      </c>
      <c r="J85" s="274">
        <v>2720</v>
      </c>
      <c r="K85" s="778" t="s">
        <v>1633</v>
      </c>
      <c r="L85" s="720">
        <v>2000</v>
      </c>
      <c r="M85" s="778"/>
    </row>
    <row r="86" spans="1:13" ht="16.8" thickBot="1">
      <c r="A86" s="779"/>
      <c r="B86" s="338"/>
      <c r="C86" s="660"/>
      <c r="D86" s="660"/>
      <c r="E86" s="401"/>
      <c r="F86" s="660"/>
      <c r="G86" s="785"/>
      <c r="H86" s="785"/>
      <c r="I86" s="785"/>
      <c r="J86" s="275">
        <v>2000</v>
      </c>
      <c r="K86" s="779"/>
      <c r="L86" s="721"/>
      <c r="M86" s="779"/>
    </row>
    <row r="87" spans="1:13">
      <c r="A87" s="780" t="s">
        <v>274</v>
      </c>
      <c r="B87" s="782"/>
      <c r="C87" s="782"/>
      <c r="D87" s="782">
        <v>20</v>
      </c>
      <c r="E87" s="782"/>
      <c r="F87" s="782"/>
      <c r="G87" s="784">
        <v>2000</v>
      </c>
      <c r="H87" s="784">
        <v>1320</v>
      </c>
      <c r="I87" s="784">
        <v>1400</v>
      </c>
      <c r="J87" s="274">
        <f>J85</f>
        <v>2720</v>
      </c>
      <c r="K87" s="774"/>
      <c r="L87" s="720">
        <f>L85</f>
        <v>2000</v>
      </c>
      <c r="M87" s="776"/>
    </row>
    <row r="88" spans="1:13" ht="16.8" thickBot="1">
      <c r="A88" s="781"/>
      <c r="B88" s="783"/>
      <c r="C88" s="783"/>
      <c r="D88" s="783"/>
      <c r="E88" s="783"/>
      <c r="F88" s="783"/>
      <c r="G88" s="785"/>
      <c r="H88" s="785"/>
      <c r="I88" s="785"/>
      <c r="J88" s="275">
        <f>J86</f>
        <v>2000</v>
      </c>
      <c r="K88" s="775"/>
      <c r="L88" s="721"/>
      <c r="M88" s="777"/>
    </row>
    <row r="89" spans="1:13" ht="16.8" thickTop="1">
      <c r="A89" s="107"/>
      <c r="B89" s="108" t="s">
        <v>875</v>
      </c>
      <c r="C89" s="108"/>
      <c r="D89" s="107"/>
      <c r="E89" s="107"/>
      <c r="F89" s="107"/>
      <c r="G89" s="107"/>
      <c r="H89" s="107"/>
      <c r="I89" s="107"/>
      <c r="J89" s="107"/>
      <c r="K89" s="173"/>
      <c r="L89" s="173"/>
      <c r="M89" s="173"/>
    </row>
    <row r="90" spans="1:13" ht="16.8" thickBot="1">
      <c r="A90" s="215" t="s">
        <v>1484</v>
      </c>
      <c r="B90" s="164" t="str">
        <f>IF(A90=0,"",VLOOKUP(A90,[34]參照函數!A$1:B$65536,2,FALSE))</f>
        <v>射箭社</v>
      </c>
      <c r="C90" s="107" t="s">
        <v>877</v>
      </c>
      <c r="D90" s="142">
        <v>2</v>
      </c>
      <c r="E90" s="107" t="s">
        <v>878</v>
      </c>
      <c r="F90" s="346"/>
      <c r="G90" s="346"/>
      <c r="H90" s="346"/>
      <c r="I90" s="346" t="s">
        <v>879</v>
      </c>
      <c r="J90" s="346"/>
      <c r="K90" s="346"/>
      <c r="L90" s="280">
        <v>3000</v>
      </c>
      <c r="M90" s="107" t="s">
        <v>1608</v>
      </c>
    </row>
    <row r="91" spans="1:13" ht="16.8" customHeight="1" thickTop="1">
      <c r="A91" s="347" t="s">
        <v>9</v>
      </c>
      <c r="B91" s="349" t="s">
        <v>265</v>
      </c>
      <c r="C91" s="349" t="s">
        <v>266</v>
      </c>
      <c r="D91" s="349" t="s">
        <v>1609</v>
      </c>
      <c r="E91" s="349" t="s">
        <v>880</v>
      </c>
      <c r="F91" s="349" t="s">
        <v>268</v>
      </c>
      <c r="G91" s="349" t="s">
        <v>1286</v>
      </c>
      <c r="H91" s="349" t="s">
        <v>1610</v>
      </c>
      <c r="I91" s="349" t="s">
        <v>1288</v>
      </c>
      <c r="J91" s="131" t="s">
        <v>15</v>
      </c>
      <c r="K91" s="351" t="s">
        <v>2038</v>
      </c>
      <c r="L91" s="719"/>
      <c r="M91" s="717" t="s">
        <v>1289</v>
      </c>
    </row>
    <row r="92" spans="1:13" ht="16.8" thickBot="1">
      <c r="A92" s="459"/>
      <c r="B92" s="338"/>
      <c r="C92" s="338"/>
      <c r="D92" s="322"/>
      <c r="E92" s="338"/>
      <c r="F92" s="338"/>
      <c r="G92" s="322"/>
      <c r="H92" s="322"/>
      <c r="I92" s="322"/>
      <c r="J92" s="177" t="s">
        <v>18</v>
      </c>
      <c r="K92" s="167" t="s">
        <v>273</v>
      </c>
      <c r="L92" s="179" t="s">
        <v>21</v>
      </c>
      <c r="M92" s="773"/>
    </row>
    <row r="93" spans="1:13">
      <c r="A93" s="458" t="s">
        <v>1661</v>
      </c>
      <c r="B93" s="321" t="s">
        <v>1662</v>
      </c>
      <c r="C93" s="321" t="s">
        <v>1663</v>
      </c>
      <c r="D93" s="321">
        <v>10</v>
      </c>
      <c r="E93" s="339" t="s">
        <v>1664</v>
      </c>
      <c r="F93" s="321" t="s">
        <v>1665</v>
      </c>
      <c r="G93" s="415">
        <v>4500</v>
      </c>
      <c r="H93" s="415">
        <v>900</v>
      </c>
      <c r="I93" s="415">
        <v>0</v>
      </c>
      <c r="J93" s="308">
        <v>3300</v>
      </c>
      <c r="K93" s="458" t="s">
        <v>1618</v>
      </c>
      <c r="L93" s="703">
        <v>2000</v>
      </c>
      <c r="M93" s="771"/>
    </row>
    <row r="94" spans="1:13" ht="16.8" thickBot="1">
      <c r="A94" s="459"/>
      <c r="B94" s="338"/>
      <c r="C94" s="338"/>
      <c r="D94" s="338"/>
      <c r="E94" s="340"/>
      <c r="F94" s="338"/>
      <c r="G94" s="393"/>
      <c r="H94" s="393"/>
      <c r="I94" s="393"/>
      <c r="J94" s="309">
        <v>3000</v>
      </c>
      <c r="K94" s="459"/>
      <c r="L94" s="704"/>
      <c r="M94" s="772"/>
    </row>
    <row r="95" spans="1:13">
      <c r="A95" s="458" t="s">
        <v>1666</v>
      </c>
      <c r="B95" s="321" t="s">
        <v>1667</v>
      </c>
      <c r="C95" s="321" t="s">
        <v>1668</v>
      </c>
      <c r="D95" s="321">
        <v>5</v>
      </c>
      <c r="E95" s="339" t="s">
        <v>1669</v>
      </c>
      <c r="F95" s="321" t="s">
        <v>1670</v>
      </c>
      <c r="G95" s="415">
        <v>2000</v>
      </c>
      <c r="H95" s="415">
        <v>1900</v>
      </c>
      <c r="I95" s="415">
        <v>0</v>
      </c>
      <c r="J95" s="308">
        <v>2200</v>
      </c>
      <c r="K95" s="458" t="s">
        <v>1618</v>
      </c>
      <c r="L95" s="703">
        <v>1000</v>
      </c>
      <c r="M95" s="771"/>
    </row>
    <row r="96" spans="1:13" ht="16.8" thickBot="1">
      <c r="A96" s="459"/>
      <c r="B96" s="338"/>
      <c r="C96" s="338"/>
      <c r="D96" s="338"/>
      <c r="E96" s="340"/>
      <c r="F96" s="338"/>
      <c r="G96" s="393"/>
      <c r="H96" s="393"/>
      <c r="I96" s="393"/>
      <c r="J96" s="312">
        <v>1700</v>
      </c>
      <c r="K96" s="459"/>
      <c r="L96" s="704"/>
      <c r="M96" s="772"/>
    </row>
    <row r="97" spans="1:13" ht="16.8" thickBot="1">
      <c r="A97" s="707" t="s">
        <v>274</v>
      </c>
      <c r="B97" s="330"/>
      <c r="C97" s="330"/>
      <c r="D97" s="330">
        <v>15</v>
      </c>
      <c r="E97" s="330"/>
      <c r="F97" s="330"/>
      <c r="G97" s="398">
        <v>6500</v>
      </c>
      <c r="H97" s="398">
        <v>2800</v>
      </c>
      <c r="I97" s="398">
        <v>0</v>
      </c>
      <c r="J97" s="310">
        <v>5500</v>
      </c>
      <c r="K97" s="709"/>
      <c r="L97" s="703">
        <v>3000</v>
      </c>
      <c r="M97" s="713"/>
    </row>
    <row r="98" spans="1:13" ht="16.8" thickBot="1">
      <c r="A98" s="708"/>
      <c r="B98" s="331"/>
      <c r="C98" s="331"/>
      <c r="D98" s="331"/>
      <c r="E98" s="331"/>
      <c r="F98" s="331"/>
      <c r="G98" s="399"/>
      <c r="H98" s="399"/>
      <c r="I98" s="399"/>
      <c r="J98" s="311">
        <v>4700</v>
      </c>
      <c r="K98" s="715"/>
      <c r="L98" s="704"/>
      <c r="M98" s="716"/>
    </row>
    <row r="99" spans="1:13" ht="16.8" thickTop="1">
      <c r="A99" s="107"/>
      <c r="B99" s="108" t="s">
        <v>875</v>
      </c>
      <c r="C99" s="108"/>
      <c r="D99" s="107"/>
      <c r="E99" s="107"/>
      <c r="F99" s="107"/>
      <c r="G99" s="107"/>
      <c r="H99" s="107"/>
      <c r="I99" s="107"/>
      <c r="J99" s="107"/>
      <c r="K99" s="173"/>
      <c r="L99" s="173"/>
      <c r="M99" s="173"/>
    </row>
    <row r="100" spans="1:13" ht="16.8" thickBot="1">
      <c r="A100" s="215" t="s">
        <v>1524</v>
      </c>
      <c r="B100" s="164" t="str">
        <f>IF(A100=0,"",VLOOKUP(A100,[23]參照函數!A$1:B$65536,2,FALSE))</f>
        <v>足球社</v>
      </c>
      <c r="C100" s="107" t="s">
        <v>877</v>
      </c>
      <c r="D100" s="142">
        <v>2</v>
      </c>
      <c r="E100" s="107" t="s">
        <v>878</v>
      </c>
      <c r="F100" s="346"/>
      <c r="G100" s="346"/>
      <c r="H100" s="346"/>
      <c r="I100" s="346" t="s">
        <v>879</v>
      </c>
      <c r="J100" s="346"/>
      <c r="K100" s="346"/>
      <c r="L100" s="280">
        <f>L107</f>
        <v>7000</v>
      </c>
      <c r="M100" s="107" t="s">
        <v>1608</v>
      </c>
    </row>
    <row r="101" spans="1:13" ht="16.8" customHeight="1" thickTop="1">
      <c r="A101" s="347" t="s">
        <v>9</v>
      </c>
      <c r="B101" s="349" t="s">
        <v>265</v>
      </c>
      <c r="C101" s="349" t="s">
        <v>266</v>
      </c>
      <c r="D101" s="349" t="s">
        <v>1609</v>
      </c>
      <c r="E101" s="349" t="s">
        <v>880</v>
      </c>
      <c r="F101" s="349" t="s">
        <v>268</v>
      </c>
      <c r="G101" s="349" t="s">
        <v>1286</v>
      </c>
      <c r="H101" s="349" t="s">
        <v>1610</v>
      </c>
      <c r="I101" s="349" t="s">
        <v>1288</v>
      </c>
      <c r="J101" s="131" t="s">
        <v>15</v>
      </c>
      <c r="K101" s="351" t="s">
        <v>2038</v>
      </c>
      <c r="L101" s="719"/>
      <c r="M101" s="717" t="s">
        <v>1289</v>
      </c>
    </row>
    <row r="102" spans="1:13" ht="16.8" thickBot="1">
      <c r="A102" s="459"/>
      <c r="B102" s="338"/>
      <c r="C102" s="338"/>
      <c r="D102" s="322"/>
      <c r="E102" s="338"/>
      <c r="F102" s="338"/>
      <c r="G102" s="322"/>
      <c r="H102" s="322"/>
      <c r="I102" s="322"/>
      <c r="J102" s="177" t="s">
        <v>18</v>
      </c>
      <c r="K102" s="167" t="s">
        <v>273</v>
      </c>
      <c r="L102" s="179" t="s">
        <v>21</v>
      </c>
      <c r="M102" s="773"/>
    </row>
    <row r="103" spans="1:13">
      <c r="A103" s="458" t="s">
        <v>1671</v>
      </c>
      <c r="B103" s="321" t="s">
        <v>1672</v>
      </c>
      <c r="C103" s="321" t="s">
        <v>1673</v>
      </c>
      <c r="D103" s="321">
        <v>60</v>
      </c>
      <c r="E103" s="339" t="s">
        <v>1674</v>
      </c>
      <c r="F103" s="321" t="s">
        <v>1675</v>
      </c>
      <c r="G103" s="415">
        <v>4500</v>
      </c>
      <c r="H103" s="415">
        <v>2000</v>
      </c>
      <c r="I103" s="415">
        <v>0</v>
      </c>
      <c r="J103" s="308">
        <v>3500</v>
      </c>
      <c r="K103" s="458" t="s">
        <v>1618</v>
      </c>
      <c r="L103" s="703">
        <v>2000</v>
      </c>
      <c r="M103" s="771"/>
    </row>
    <row r="104" spans="1:13" ht="16.8" thickBot="1">
      <c r="A104" s="459"/>
      <c r="B104" s="338"/>
      <c r="C104" s="338"/>
      <c r="D104" s="338"/>
      <c r="E104" s="340"/>
      <c r="F104" s="338"/>
      <c r="G104" s="393"/>
      <c r="H104" s="393"/>
      <c r="I104" s="393"/>
      <c r="J104" s="309">
        <v>3000</v>
      </c>
      <c r="K104" s="459"/>
      <c r="L104" s="704"/>
      <c r="M104" s="772"/>
    </row>
    <row r="105" spans="1:13">
      <c r="A105" s="458" t="s">
        <v>1676</v>
      </c>
      <c r="B105" s="321" t="s">
        <v>1677</v>
      </c>
      <c r="C105" s="321" t="s">
        <v>1613</v>
      </c>
      <c r="D105" s="321">
        <v>25</v>
      </c>
      <c r="E105" s="339" t="s">
        <v>1674</v>
      </c>
      <c r="F105" s="321" t="s">
        <v>1675</v>
      </c>
      <c r="G105" s="415">
        <v>8000</v>
      </c>
      <c r="H105" s="415">
        <v>2000</v>
      </c>
      <c r="I105" s="415">
        <v>0</v>
      </c>
      <c r="J105" s="308">
        <v>5000</v>
      </c>
      <c r="K105" s="458" t="s">
        <v>1678</v>
      </c>
      <c r="L105" s="703">
        <v>5000</v>
      </c>
      <c r="M105" s="771"/>
    </row>
    <row r="106" spans="1:13" ht="16.8" thickBot="1">
      <c r="A106" s="459"/>
      <c r="B106" s="338"/>
      <c r="C106" s="338"/>
      <c r="D106" s="338"/>
      <c r="E106" s="340"/>
      <c r="F106" s="338"/>
      <c r="G106" s="393"/>
      <c r="H106" s="393"/>
      <c r="I106" s="393"/>
      <c r="J106" s="312">
        <v>5000</v>
      </c>
      <c r="K106" s="459"/>
      <c r="L106" s="704"/>
      <c r="M106" s="772"/>
    </row>
    <row r="107" spans="1:13" ht="16.8" thickBot="1">
      <c r="A107" s="707" t="s">
        <v>274</v>
      </c>
      <c r="B107" s="330"/>
      <c r="C107" s="330"/>
      <c r="D107" s="330">
        <v>85</v>
      </c>
      <c r="E107" s="330"/>
      <c r="F107" s="330"/>
      <c r="G107" s="398">
        <v>6400</v>
      </c>
      <c r="H107" s="398">
        <v>4960</v>
      </c>
      <c r="I107" s="398">
        <v>0</v>
      </c>
      <c r="J107" s="310">
        <v>20400</v>
      </c>
      <c r="K107" s="709"/>
      <c r="L107" s="703">
        <f>SUM(L103:L106)</f>
        <v>7000</v>
      </c>
      <c r="M107" s="713"/>
    </row>
    <row r="108" spans="1:13" ht="16.8" thickBot="1">
      <c r="A108" s="708"/>
      <c r="B108" s="331"/>
      <c r="C108" s="331"/>
      <c r="D108" s="331"/>
      <c r="E108" s="331"/>
      <c r="F108" s="331"/>
      <c r="G108" s="399"/>
      <c r="H108" s="399"/>
      <c r="I108" s="399"/>
      <c r="J108" s="311">
        <v>19900</v>
      </c>
      <c r="K108" s="715"/>
      <c r="L108" s="704"/>
      <c r="M108" s="716"/>
    </row>
    <row r="109" spans="1:13" ht="16.8" thickTop="1">
      <c r="A109" s="266"/>
      <c r="B109" s="266" t="s">
        <v>875</v>
      </c>
      <c r="C109" s="266"/>
      <c r="D109" s="266"/>
      <c r="E109" s="266"/>
      <c r="F109" s="266"/>
      <c r="G109" s="266"/>
      <c r="H109" s="266"/>
      <c r="I109" s="266"/>
      <c r="J109" s="266"/>
      <c r="K109" s="267"/>
      <c r="L109" s="267"/>
      <c r="M109" s="267"/>
    </row>
    <row r="110" spans="1:13" ht="16.8" thickBot="1">
      <c r="A110" s="215" t="s">
        <v>1528</v>
      </c>
      <c r="B110" s="268" t="str">
        <f>IF(A110=0,"",VLOOKUP(A110,[8]參照函數!A$1:B$65536,2,FALSE))</f>
        <v>空手道社</v>
      </c>
      <c r="C110" s="266" t="s">
        <v>877</v>
      </c>
      <c r="D110" s="142">
        <v>1</v>
      </c>
      <c r="E110" s="266" t="s">
        <v>878</v>
      </c>
      <c r="F110" s="268"/>
      <c r="G110" s="268"/>
      <c r="H110" s="268"/>
      <c r="I110" s="268" t="s">
        <v>879</v>
      </c>
      <c r="J110" s="268"/>
      <c r="K110" s="268"/>
      <c r="L110" s="269">
        <f>L115</f>
        <v>1000</v>
      </c>
      <c r="M110" s="266" t="s">
        <v>1608</v>
      </c>
    </row>
    <row r="111" spans="1:13" ht="16.8" customHeight="1" thickTop="1">
      <c r="A111" s="347" t="s">
        <v>9</v>
      </c>
      <c r="B111" s="349" t="s">
        <v>265</v>
      </c>
      <c r="C111" s="349" t="s">
        <v>266</v>
      </c>
      <c r="D111" s="349" t="s">
        <v>1609</v>
      </c>
      <c r="E111" s="349" t="s">
        <v>880</v>
      </c>
      <c r="F111" s="349" t="s">
        <v>268</v>
      </c>
      <c r="G111" s="349" t="s">
        <v>1286</v>
      </c>
      <c r="H111" s="349" t="s">
        <v>1610</v>
      </c>
      <c r="I111" s="349" t="s">
        <v>1288</v>
      </c>
      <c r="J111" s="131" t="s">
        <v>15</v>
      </c>
      <c r="K111" s="351" t="s">
        <v>2038</v>
      </c>
      <c r="L111" s="719"/>
      <c r="M111" s="717" t="s">
        <v>1289</v>
      </c>
    </row>
    <row r="112" spans="1:13" ht="16.8" thickBot="1">
      <c r="A112" s="459"/>
      <c r="B112" s="338"/>
      <c r="C112" s="338"/>
      <c r="D112" s="322"/>
      <c r="E112" s="338"/>
      <c r="F112" s="338"/>
      <c r="G112" s="322"/>
      <c r="H112" s="322"/>
      <c r="I112" s="322"/>
      <c r="J112" s="177" t="s">
        <v>18</v>
      </c>
      <c r="K112" s="167" t="s">
        <v>273</v>
      </c>
      <c r="L112" s="179" t="s">
        <v>21</v>
      </c>
      <c r="M112" s="773"/>
    </row>
    <row r="113" spans="1:13">
      <c r="A113" s="458" t="s">
        <v>1679</v>
      </c>
      <c r="B113" s="321" t="s">
        <v>1680</v>
      </c>
      <c r="C113" s="321" t="s">
        <v>1681</v>
      </c>
      <c r="D113" s="321">
        <v>5</v>
      </c>
      <c r="E113" s="339" t="s">
        <v>1682</v>
      </c>
      <c r="F113" s="321" t="s">
        <v>1683</v>
      </c>
      <c r="G113" s="415">
        <v>2500</v>
      </c>
      <c r="H113" s="415">
        <v>270</v>
      </c>
      <c r="I113" s="415">
        <v>0</v>
      </c>
      <c r="J113" s="308">
        <v>1570</v>
      </c>
      <c r="K113" s="458" t="s">
        <v>1618</v>
      </c>
      <c r="L113" s="703">
        <v>1000</v>
      </c>
      <c r="M113" s="771"/>
    </row>
    <row r="114" spans="1:13" ht="16.8" thickBot="1">
      <c r="A114" s="459"/>
      <c r="B114" s="338"/>
      <c r="C114" s="338"/>
      <c r="D114" s="338"/>
      <c r="E114" s="340"/>
      <c r="F114" s="338"/>
      <c r="G114" s="393"/>
      <c r="H114" s="393"/>
      <c r="I114" s="393"/>
      <c r="J114" s="309">
        <v>1500</v>
      </c>
      <c r="K114" s="459"/>
      <c r="L114" s="704"/>
      <c r="M114" s="772"/>
    </row>
    <row r="115" spans="1:13" ht="16.8" thickBot="1">
      <c r="A115" s="707" t="s">
        <v>274</v>
      </c>
      <c r="B115" s="330"/>
      <c r="C115" s="330"/>
      <c r="D115" s="330">
        <v>5</v>
      </c>
      <c r="E115" s="330"/>
      <c r="F115" s="330"/>
      <c r="G115" s="415">
        <v>2500</v>
      </c>
      <c r="H115" s="415">
        <v>270</v>
      </c>
      <c r="I115" s="398">
        <v>0</v>
      </c>
      <c r="J115" s="310">
        <f>J113</f>
        <v>1570</v>
      </c>
      <c r="K115" s="709"/>
      <c r="L115" s="711">
        <f>L113</f>
        <v>1000</v>
      </c>
      <c r="M115" s="713"/>
    </row>
    <row r="116" spans="1:13" ht="16.8" thickBot="1">
      <c r="A116" s="708"/>
      <c r="B116" s="331"/>
      <c r="C116" s="331"/>
      <c r="D116" s="331"/>
      <c r="E116" s="331"/>
      <c r="F116" s="331"/>
      <c r="G116" s="393"/>
      <c r="H116" s="393"/>
      <c r="I116" s="399"/>
      <c r="J116" s="311">
        <f>J114</f>
        <v>1500</v>
      </c>
      <c r="K116" s="715"/>
      <c r="L116" s="447"/>
      <c r="M116" s="716"/>
    </row>
    <row r="117" spans="1:13" s="106" customFormat="1" ht="16.8" thickTop="1">
      <c r="A117" s="313"/>
      <c r="B117" s="65"/>
      <c r="C117" s="65"/>
      <c r="D117" s="65"/>
      <c r="E117" s="65"/>
      <c r="F117" s="65"/>
      <c r="G117" s="292"/>
      <c r="H117" s="292"/>
      <c r="I117" s="61"/>
      <c r="J117" s="314"/>
      <c r="K117" s="65"/>
      <c r="L117" s="62"/>
      <c r="M117" s="315"/>
    </row>
    <row r="118" spans="1:13">
      <c r="A118" s="266"/>
      <c r="B118" s="266" t="s">
        <v>875</v>
      </c>
      <c r="C118" s="266"/>
      <c r="D118" s="266"/>
      <c r="E118" s="266"/>
      <c r="F118" s="266"/>
      <c r="G118" s="266"/>
      <c r="H118" s="266"/>
      <c r="I118" s="266"/>
      <c r="J118" s="266"/>
      <c r="K118" s="267"/>
      <c r="L118" s="267"/>
      <c r="M118" s="267"/>
    </row>
    <row r="119" spans="1:13" ht="16.8" thickBot="1">
      <c r="A119" s="215" t="s">
        <v>1539</v>
      </c>
      <c r="B119" s="268" t="str">
        <f>IF(A119=0,"",VLOOKUP(A119,[8]參照函數!A$1:B$65536,2,FALSE))</f>
        <v>黑輪社</v>
      </c>
      <c r="C119" s="266" t="s">
        <v>877</v>
      </c>
      <c r="D119" s="142">
        <v>1</v>
      </c>
      <c r="E119" s="266" t="s">
        <v>878</v>
      </c>
      <c r="F119" s="268"/>
      <c r="G119" s="268"/>
      <c r="H119" s="268"/>
      <c r="I119" s="268" t="s">
        <v>879</v>
      </c>
      <c r="J119" s="268"/>
      <c r="K119" s="268"/>
      <c r="L119" s="269">
        <f>L124</f>
        <v>2000</v>
      </c>
      <c r="M119" s="266" t="s">
        <v>1608</v>
      </c>
    </row>
    <row r="120" spans="1:13" ht="16.8" customHeight="1" thickTop="1">
      <c r="A120" s="347" t="s">
        <v>9</v>
      </c>
      <c r="B120" s="349" t="s">
        <v>265</v>
      </c>
      <c r="C120" s="349" t="s">
        <v>266</v>
      </c>
      <c r="D120" s="349" t="s">
        <v>1609</v>
      </c>
      <c r="E120" s="349" t="s">
        <v>880</v>
      </c>
      <c r="F120" s="349" t="s">
        <v>268</v>
      </c>
      <c r="G120" s="349" t="s">
        <v>1286</v>
      </c>
      <c r="H120" s="349" t="s">
        <v>1610</v>
      </c>
      <c r="I120" s="349" t="s">
        <v>1288</v>
      </c>
      <c r="J120" s="131" t="s">
        <v>15</v>
      </c>
      <c r="K120" s="351" t="s">
        <v>2038</v>
      </c>
      <c r="L120" s="719"/>
      <c r="M120" s="717" t="s">
        <v>1289</v>
      </c>
    </row>
    <row r="121" spans="1:13" ht="16.8" thickBot="1">
      <c r="A121" s="459"/>
      <c r="B121" s="338"/>
      <c r="C121" s="338"/>
      <c r="D121" s="322"/>
      <c r="E121" s="338"/>
      <c r="F121" s="338"/>
      <c r="G121" s="322"/>
      <c r="H121" s="322"/>
      <c r="I121" s="322"/>
      <c r="J121" s="177" t="s">
        <v>18</v>
      </c>
      <c r="K121" s="167" t="s">
        <v>273</v>
      </c>
      <c r="L121" s="179" t="s">
        <v>21</v>
      </c>
      <c r="M121" s="773"/>
    </row>
    <row r="122" spans="1:13">
      <c r="A122" s="458" t="s">
        <v>1684</v>
      </c>
      <c r="B122" s="321" t="s">
        <v>1685</v>
      </c>
      <c r="C122" s="321" t="s">
        <v>1686</v>
      </c>
      <c r="D122" s="321">
        <v>4</v>
      </c>
      <c r="E122" s="339" t="s">
        <v>1687</v>
      </c>
      <c r="F122" s="321" t="s">
        <v>1688</v>
      </c>
      <c r="G122" s="415">
        <v>2600</v>
      </c>
      <c r="H122" s="415">
        <v>3000</v>
      </c>
      <c r="I122" s="415">
        <v>0</v>
      </c>
      <c r="J122" s="308">
        <v>6000</v>
      </c>
      <c r="K122" s="458" t="s">
        <v>1678</v>
      </c>
      <c r="L122" s="703">
        <v>2000</v>
      </c>
      <c r="M122" s="771"/>
    </row>
    <row r="123" spans="1:13" ht="16.8" thickBot="1">
      <c r="A123" s="459"/>
      <c r="B123" s="338"/>
      <c r="C123" s="338"/>
      <c r="D123" s="338"/>
      <c r="E123" s="340"/>
      <c r="F123" s="338"/>
      <c r="G123" s="393"/>
      <c r="H123" s="393"/>
      <c r="I123" s="393"/>
      <c r="J123" s="309">
        <v>5600</v>
      </c>
      <c r="K123" s="459"/>
      <c r="L123" s="704"/>
      <c r="M123" s="772"/>
    </row>
    <row r="124" spans="1:13" ht="16.8" thickBot="1">
      <c r="A124" s="707" t="s">
        <v>274</v>
      </c>
      <c r="B124" s="330"/>
      <c r="C124" s="330"/>
      <c r="D124" s="330">
        <v>4</v>
      </c>
      <c r="E124" s="330"/>
      <c r="F124" s="330"/>
      <c r="G124" s="415">
        <v>2600</v>
      </c>
      <c r="H124" s="415">
        <v>3000</v>
      </c>
      <c r="I124" s="398">
        <v>0</v>
      </c>
      <c r="J124" s="310">
        <f>J122</f>
        <v>6000</v>
      </c>
      <c r="K124" s="709"/>
      <c r="L124" s="711">
        <f>L122</f>
        <v>2000</v>
      </c>
      <c r="M124" s="713"/>
    </row>
    <row r="125" spans="1:13" ht="16.8" thickBot="1">
      <c r="A125" s="708"/>
      <c r="B125" s="331"/>
      <c r="C125" s="331"/>
      <c r="D125" s="331"/>
      <c r="E125" s="331"/>
      <c r="F125" s="331"/>
      <c r="G125" s="393"/>
      <c r="H125" s="393"/>
      <c r="I125" s="399"/>
      <c r="J125" s="311">
        <f>J123</f>
        <v>5600</v>
      </c>
      <c r="K125" s="715"/>
      <c r="L125" s="447"/>
      <c r="M125" s="716"/>
    </row>
    <row r="126" spans="1:13" ht="16.8" thickTop="1">
      <c r="A126" s="107"/>
      <c r="B126" s="108" t="s">
        <v>875</v>
      </c>
      <c r="C126" s="108"/>
      <c r="D126" s="107"/>
      <c r="E126" s="107"/>
      <c r="F126" s="107"/>
      <c r="G126" s="107"/>
      <c r="H126" s="107"/>
      <c r="I126" s="107"/>
      <c r="J126" s="107"/>
      <c r="K126" s="173"/>
      <c r="L126" s="173"/>
      <c r="M126" s="173"/>
    </row>
    <row r="127" spans="1:13" ht="16.8" thickBot="1">
      <c r="A127" s="215" t="s">
        <v>1542</v>
      </c>
      <c r="B127" s="164" t="str">
        <f>IF(A127=0,"",VLOOKUP(A127,[35]參照函數!A$1:B$65536,2,FALSE))</f>
        <v>競技啦啦隊</v>
      </c>
      <c r="C127" s="107" t="s">
        <v>877</v>
      </c>
      <c r="D127" s="142">
        <v>1</v>
      </c>
      <c r="E127" s="107" t="s">
        <v>878</v>
      </c>
      <c r="F127" s="346"/>
      <c r="G127" s="346"/>
      <c r="H127" s="346"/>
      <c r="I127" s="346" t="s">
        <v>879</v>
      </c>
      <c r="J127" s="346"/>
      <c r="K127" s="346"/>
      <c r="L127" s="269">
        <f>L132</f>
        <v>8000</v>
      </c>
      <c r="M127" s="107" t="s">
        <v>1608</v>
      </c>
    </row>
    <row r="128" spans="1:13" ht="16.8" customHeight="1" thickTop="1">
      <c r="A128" s="347" t="s">
        <v>9</v>
      </c>
      <c r="B128" s="349" t="s">
        <v>265</v>
      </c>
      <c r="C128" s="349" t="s">
        <v>266</v>
      </c>
      <c r="D128" s="349" t="s">
        <v>1609</v>
      </c>
      <c r="E128" s="349" t="s">
        <v>880</v>
      </c>
      <c r="F128" s="349" t="s">
        <v>268</v>
      </c>
      <c r="G128" s="349" t="s">
        <v>1286</v>
      </c>
      <c r="H128" s="349" t="s">
        <v>1610</v>
      </c>
      <c r="I128" s="349" t="s">
        <v>1288</v>
      </c>
      <c r="J128" s="131" t="s">
        <v>15</v>
      </c>
      <c r="K128" s="351" t="s">
        <v>2038</v>
      </c>
      <c r="L128" s="719"/>
      <c r="M128" s="717" t="s">
        <v>1289</v>
      </c>
    </row>
    <row r="129" spans="1:13" ht="16.8" thickBot="1">
      <c r="A129" s="459"/>
      <c r="B129" s="338"/>
      <c r="C129" s="338"/>
      <c r="D129" s="322"/>
      <c r="E129" s="338"/>
      <c r="F129" s="338"/>
      <c r="G129" s="322"/>
      <c r="H129" s="322"/>
      <c r="I129" s="322"/>
      <c r="J129" s="177" t="s">
        <v>18</v>
      </c>
      <c r="K129" s="167" t="s">
        <v>273</v>
      </c>
      <c r="L129" s="179" t="s">
        <v>21</v>
      </c>
      <c r="M129" s="773"/>
    </row>
    <row r="130" spans="1:13">
      <c r="A130" s="458" t="s">
        <v>1689</v>
      </c>
      <c r="B130" s="321" t="s">
        <v>1690</v>
      </c>
      <c r="C130" s="321" t="s">
        <v>1691</v>
      </c>
      <c r="D130" s="321">
        <v>25</v>
      </c>
      <c r="E130" s="339" t="s">
        <v>1692</v>
      </c>
      <c r="F130" s="321" t="s">
        <v>1693</v>
      </c>
      <c r="G130" s="415">
        <v>3000</v>
      </c>
      <c r="H130" s="415">
        <v>10000</v>
      </c>
      <c r="I130" s="415">
        <v>7500</v>
      </c>
      <c r="J130" s="308">
        <v>10500</v>
      </c>
      <c r="K130" s="458" t="s">
        <v>1678</v>
      </c>
      <c r="L130" s="703">
        <v>8000</v>
      </c>
      <c r="M130" s="771"/>
    </row>
    <row r="131" spans="1:13" ht="16.8" thickBot="1">
      <c r="A131" s="459"/>
      <c r="B131" s="338"/>
      <c r="C131" s="338"/>
      <c r="D131" s="338"/>
      <c r="E131" s="340"/>
      <c r="F131" s="338"/>
      <c r="G131" s="393"/>
      <c r="H131" s="393"/>
      <c r="I131" s="393"/>
      <c r="J131" s="309">
        <v>10000</v>
      </c>
      <c r="K131" s="459"/>
      <c r="L131" s="704"/>
      <c r="M131" s="772"/>
    </row>
    <row r="132" spans="1:13" ht="16.8" thickBot="1">
      <c r="A132" s="707" t="s">
        <v>274</v>
      </c>
      <c r="B132" s="330"/>
      <c r="C132" s="330"/>
      <c r="D132" s="330">
        <v>25</v>
      </c>
      <c r="E132" s="330"/>
      <c r="F132" s="330"/>
      <c r="G132" s="398">
        <v>3000</v>
      </c>
      <c r="H132" s="398">
        <v>10000</v>
      </c>
      <c r="I132" s="398">
        <v>7500</v>
      </c>
      <c r="J132" s="310">
        <v>10500</v>
      </c>
      <c r="K132" s="709"/>
      <c r="L132" s="711">
        <f>SUM(L130:L131)</f>
        <v>8000</v>
      </c>
      <c r="M132" s="713"/>
    </row>
    <row r="133" spans="1:13" ht="16.8" thickBot="1">
      <c r="A133" s="708"/>
      <c r="B133" s="331"/>
      <c r="C133" s="331"/>
      <c r="D133" s="331"/>
      <c r="E133" s="331"/>
      <c r="F133" s="331"/>
      <c r="G133" s="399"/>
      <c r="H133" s="399"/>
      <c r="I133" s="399"/>
      <c r="J133" s="311">
        <v>10000</v>
      </c>
      <c r="K133" s="715"/>
      <c r="L133" s="447"/>
      <c r="M133" s="716"/>
    </row>
    <row r="134" spans="1:13" ht="16.8" thickTop="1">
      <c r="A134" s="266"/>
      <c r="B134" s="266" t="s">
        <v>875</v>
      </c>
      <c r="C134" s="266"/>
      <c r="D134" s="266"/>
      <c r="E134" s="266"/>
      <c r="F134" s="266"/>
      <c r="G134" s="266"/>
      <c r="H134" s="266"/>
      <c r="I134" s="266"/>
      <c r="J134" s="266"/>
      <c r="K134" s="267"/>
      <c r="L134" s="267"/>
      <c r="M134" s="267"/>
    </row>
    <row r="135" spans="1:13" ht="16.8" thickBot="1">
      <c r="A135" s="215" t="s">
        <v>1594</v>
      </c>
      <c r="B135" s="268" t="str">
        <f>IF(A135=0,"",VLOOKUP(A135,[8]參照函數!A$1:B$65536,2,FALSE))</f>
        <v>競技飛盤社</v>
      </c>
      <c r="C135" s="266" t="s">
        <v>877</v>
      </c>
      <c r="D135" s="142">
        <v>1</v>
      </c>
      <c r="E135" s="266" t="s">
        <v>878</v>
      </c>
      <c r="F135" s="268"/>
      <c r="G135" s="268"/>
      <c r="H135" s="268"/>
      <c r="I135" s="268" t="s">
        <v>879</v>
      </c>
      <c r="J135" s="268"/>
      <c r="K135" s="268"/>
      <c r="L135" s="269">
        <f>L140</f>
        <v>6000</v>
      </c>
      <c r="M135" s="266" t="s">
        <v>1608</v>
      </c>
    </row>
    <row r="136" spans="1:13" ht="16.8" customHeight="1" thickTop="1">
      <c r="A136" s="347" t="s">
        <v>9</v>
      </c>
      <c r="B136" s="349" t="s">
        <v>265</v>
      </c>
      <c r="C136" s="349" t="s">
        <v>266</v>
      </c>
      <c r="D136" s="349" t="s">
        <v>1609</v>
      </c>
      <c r="E136" s="349" t="s">
        <v>880</v>
      </c>
      <c r="F136" s="349" t="s">
        <v>268</v>
      </c>
      <c r="G136" s="349" t="s">
        <v>1286</v>
      </c>
      <c r="H136" s="349" t="s">
        <v>1610</v>
      </c>
      <c r="I136" s="349" t="s">
        <v>1288</v>
      </c>
      <c r="J136" s="131" t="s">
        <v>15</v>
      </c>
      <c r="K136" s="351" t="s">
        <v>2038</v>
      </c>
      <c r="L136" s="719"/>
      <c r="M136" s="717" t="s">
        <v>1289</v>
      </c>
    </row>
    <row r="137" spans="1:13" ht="16.8" thickBot="1">
      <c r="A137" s="459"/>
      <c r="B137" s="338"/>
      <c r="C137" s="338"/>
      <c r="D137" s="322"/>
      <c r="E137" s="338"/>
      <c r="F137" s="338"/>
      <c r="G137" s="322"/>
      <c r="H137" s="322"/>
      <c r="I137" s="322"/>
      <c r="J137" s="177" t="s">
        <v>18</v>
      </c>
      <c r="K137" s="167" t="s">
        <v>273</v>
      </c>
      <c r="L137" s="179" t="s">
        <v>21</v>
      </c>
      <c r="M137" s="773"/>
    </row>
    <row r="138" spans="1:13">
      <c r="A138" s="458" t="s">
        <v>1694</v>
      </c>
      <c r="B138" s="321" t="s">
        <v>1695</v>
      </c>
      <c r="C138" s="321" t="s">
        <v>1696</v>
      </c>
      <c r="D138" s="321">
        <v>20</v>
      </c>
      <c r="E138" s="339" t="s">
        <v>1697</v>
      </c>
      <c r="F138" s="321" t="s">
        <v>1698</v>
      </c>
      <c r="G138" s="415">
        <v>32000</v>
      </c>
      <c r="H138" s="415">
        <v>10000</v>
      </c>
      <c r="I138" s="415">
        <v>3720</v>
      </c>
      <c r="J138" s="308">
        <v>25720</v>
      </c>
      <c r="K138" s="458" t="s">
        <v>1678</v>
      </c>
      <c r="L138" s="703">
        <v>6000</v>
      </c>
      <c r="M138" s="771"/>
    </row>
    <row r="139" spans="1:13" ht="16.8" thickBot="1">
      <c r="A139" s="459"/>
      <c r="B139" s="338"/>
      <c r="C139" s="338"/>
      <c r="D139" s="338"/>
      <c r="E139" s="340"/>
      <c r="F139" s="338"/>
      <c r="G139" s="393"/>
      <c r="H139" s="393"/>
      <c r="I139" s="393"/>
      <c r="J139" s="309">
        <v>20000</v>
      </c>
      <c r="K139" s="459"/>
      <c r="L139" s="704"/>
      <c r="M139" s="772"/>
    </row>
    <row r="140" spans="1:13" ht="16.8" thickBot="1">
      <c r="A140" s="707" t="s">
        <v>274</v>
      </c>
      <c r="B140" s="330"/>
      <c r="C140" s="330"/>
      <c r="D140" s="330">
        <v>20</v>
      </c>
      <c r="E140" s="330"/>
      <c r="F140" s="330"/>
      <c r="G140" s="415">
        <v>32000</v>
      </c>
      <c r="H140" s="415">
        <v>10000</v>
      </c>
      <c r="I140" s="415">
        <v>3720</v>
      </c>
      <c r="J140" s="310">
        <f>J138</f>
        <v>25720</v>
      </c>
      <c r="K140" s="709"/>
      <c r="L140" s="711">
        <f>L138</f>
        <v>6000</v>
      </c>
      <c r="M140" s="713"/>
    </row>
    <row r="141" spans="1:13" ht="16.8" thickBot="1">
      <c r="A141" s="708"/>
      <c r="B141" s="331"/>
      <c r="C141" s="331"/>
      <c r="D141" s="331"/>
      <c r="E141" s="331"/>
      <c r="F141" s="331"/>
      <c r="G141" s="393"/>
      <c r="H141" s="393"/>
      <c r="I141" s="393"/>
      <c r="J141" s="311">
        <f>J139</f>
        <v>20000</v>
      </c>
      <c r="K141" s="715"/>
      <c r="L141" s="447"/>
      <c r="M141" s="716"/>
    </row>
    <row r="142" spans="1:13" ht="16.8" thickTop="1"/>
  </sheetData>
  <mergeCells count="629">
    <mergeCell ref="A6:A7"/>
    <mergeCell ref="B6:B7"/>
    <mergeCell ref="C6:C7"/>
    <mergeCell ref="D6:D7"/>
    <mergeCell ref="E6:E7"/>
    <mergeCell ref="F6:F7"/>
    <mergeCell ref="A1:C1"/>
    <mergeCell ref="F3:H3"/>
    <mergeCell ref="I3:K3"/>
    <mergeCell ref="A4:A5"/>
    <mergeCell ref="B4:B5"/>
    <mergeCell ref="C4:C5"/>
    <mergeCell ref="D4:D5"/>
    <mergeCell ref="E4:E5"/>
    <mergeCell ref="F4:F5"/>
    <mergeCell ref="G4:G5"/>
    <mergeCell ref="G6:G7"/>
    <mergeCell ref="H6:H7"/>
    <mergeCell ref="I6:I7"/>
    <mergeCell ref="K6:K7"/>
    <mergeCell ref="L6:L7"/>
    <mergeCell ref="M6:M7"/>
    <mergeCell ref="H4:H5"/>
    <mergeCell ref="I4:I5"/>
    <mergeCell ref="K4:L4"/>
    <mergeCell ref="M4:M5"/>
    <mergeCell ref="G8:G9"/>
    <mergeCell ref="H8:H9"/>
    <mergeCell ref="I8:I9"/>
    <mergeCell ref="K8:K9"/>
    <mergeCell ref="L8:L9"/>
    <mergeCell ref="M8:M9"/>
    <mergeCell ref="A8:A9"/>
    <mergeCell ref="B8:B9"/>
    <mergeCell ref="C8:C9"/>
    <mergeCell ref="D8:D9"/>
    <mergeCell ref="E8:E9"/>
    <mergeCell ref="F8:F9"/>
    <mergeCell ref="G10:G11"/>
    <mergeCell ref="H10:H11"/>
    <mergeCell ref="I10:I11"/>
    <mergeCell ref="K10:K11"/>
    <mergeCell ref="L10:L11"/>
    <mergeCell ref="M10:M11"/>
    <mergeCell ref="A10:A11"/>
    <mergeCell ref="B10:B11"/>
    <mergeCell ref="C10:C11"/>
    <mergeCell ref="D10:D11"/>
    <mergeCell ref="E10:E11"/>
    <mergeCell ref="F10:F11"/>
    <mergeCell ref="G12:G13"/>
    <mergeCell ref="H12:H13"/>
    <mergeCell ref="I12:I13"/>
    <mergeCell ref="K12:K13"/>
    <mergeCell ref="L12:L13"/>
    <mergeCell ref="M12:M13"/>
    <mergeCell ref="A12:A13"/>
    <mergeCell ref="B12:B13"/>
    <mergeCell ref="C12:C13"/>
    <mergeCell ref="D12:D13"/>
    <mergeCell ref="E12:E13"/>
    <mergeCell ref="F12:F13"/>
    <mergeCell ref="G14:G15"/>
    <mergeCell ref="H14:H15"/>
    <mergeCell ref="I14:I15"/>
    <mergeCell ref="K14:K15"/>
    <mergeCell ref="L14:L15"/>
    <mergeCell ref="M14:M15"/>
    <mergeCell ref="A14:A15"/>
    <mergeCell ref="B14:B15"/>
    <mergeCell ref="C14:C15"/>
    <mergeCell ref="D14:D15"/>
    <mergeCell ref="E14:E15"/>
    <mergeCell ref="F14:F15"/>
    <mergeCell ref="F17:H17"/>
    <mergeCell ref="I17:K17"/>
    <mergeCell ref="A18:A19"/>
    <mergeCell ref="B18:B19"/>
    <mergeCell ref="C18:C19"/>
    <mergeCell ref="D18:D19"/>
    <mergeCell ref="E18:E19"/>
    <mergeCell ref="F18:F19"/>
    <mergeCell ref="G18:G19"/>
    <mergeCell ref="H18:H19"/>
    <mergeCell ref="I18:I19"/>
    <mergeCell ref="K18:L18"/>
    <mergeCell ref="L24:L25"/>
    <mergeCell ref="M24:M25"/>
    <mergeCell ref="A27:C27"/>
    <mergeCell ref="D27:E27"/>
    <mergeCell ref="M18:M19"/>
    <mergeCell ref="A20:A21"/>
    <mergeCell ref="B20:B21"/>
    <mergeCell ref="C20:C21"/>
    <mergeCell ref="D20:D21"/>
    <mergeCell ref="E20:E21"/>
    <mergeCell ref="F20:F21"/>
    <mergeCell ref="G20:G21"/>
    <mergeCell ref="H20:H21"/>
    <mergeCell ref="I20:I21"/>
    <mergeCell ref="K20:K21"/>
    <mergeCell ref="L20:L21"/>
    <mergeCell ref="M20:M21"/>
    <mergeCell ref="F29:H29"/>
    <mergeCell ref="I29:K29"/>
    <mergeCell ref="M22:M23"/>
    <mergeCell ref="A24:A25"/>
    <mergeCell ref="B24:B25"/>
    <mergeCell ref="C24:C25"/>
    <mergeCell ref="D24:D25"/>
    <mergeCell ref="E24:E25"/>
    <mergeCell ref="F24:F25"/>
    <mergeCell ref="G24:G25"/>
    <mergeCell ref="H24:H25"/>
    <mergeCell ref="I24:I25"/>
    <mergeCell ref="F22:F23"/>
    <mergeCell ref="G22:G23"/>
    <mergeCell ref="H22:H23"/>
    <mergeCell ref="I22:I23"/>
    <mergeCell ref="K22:K23"/>
    <mergeCell ref="L22:L23"/>
    <mergeCell ref="A22:A23"/>
    <mergeCell ref="B22:B23"/>
    <mergeCell ref="C22:C23"/>
    <mergeCell ref="D22:D23"/>
    <mergeCell ref="E22:E23"/>
    <mergeCell ref="K24:K25"/>
    <mergeCell ref="G30:G31"/>
    <mergeCell ref="H30:H31"/>
    <mergeCell ref="I30:I31"/>
    <mergeCell ref="K30:L30"/>
    <mergeCell ref="M30:M31"/>
    <mergeCell ref="A32:A33"/>
    <mergeCell ref="B32:B33"/>
    <mergeCell ref="C32:C33"/>
    <mergeCell ref="D32:D33"/>
    <mergeCell ref="E32:E33"/>
    <mergeCell ref="A30:A31"/>
    <mergeCell ref="B30:B31"/>
    <mergeCell ref="C30:C31"/>
    <mergeCell ref="D30:D31"/>
    <mergeCell ref="E30:E31"/>
    <mergeCell ref="F30:F31"/>
    <mergeCell ref="M32:M33"/>
    <mergeCell ref="F32:F33"/>
    <mergeCell ref="G32:G33"/>
    <mergeCell ref="H32:H33"/>
    <mergeCell ref="I32:I33"/>
    <mergeCell ref="K32:K33"/>
    <mergeCell ref="L32:L33"/>
    <mergeCell ref="L34:L35"/>
    <mergeCell ref="M34:M35"/>
    <mergeCell ref="A36:A37"/>
    <mergeCell ref="B36:B37"/>
    <mergeCell ref="C36:C37"/>
    <mergeCell ref="D36:D37"/>
    <mergeCell ref="E36:E37"/>
    <mergeCell ref="F36:F37"/>
    <mergeCell ref="G36:G37"/>
    <mergeCell ref="L36:L37"/>
    <mergeCell ref="H36:H37"/>
    <mergeCell ref="I36:I37"/>
    <mergeCell ref="K36:K37"/>
    <mergeCell ref="A34:A35"/>
    <mergeCell ref="B34:B35"/>
    <mergeCell ref="C34:C35"/>
    <mergeCell ref="D34:D35"/>
    <mergeCell ref="E34:E35"/>
    <mergeCell ref="F34:F35"/>
    <mergeCell ref="G34:G35"/>
    <mergeCell ref="H34:H35"/>
    <mergeCell ref="I34:I35"/>
    <mergeCell ref="K34:K35"/>
    <mergeCell ref="M36:M37"/>
    <mergeCell ref="G42:G43"/>
    <mergeCell ref="H42:H43"/>
    <mergeCell ref="I42:I43"/>
    <mergeCell ref="K42:K43"/>
    <mergeCell ref="L42:L43"/>
    <mergeCell ref="M42:M43"/>
    <mergeCell ref="A42:A43"/>
    <mergeCell ref="B42:B43"/>
    <mergeCell ref="C42:C43"/>
    <mergeCell ref="D42:D43"/>
    <mergeCell ref="E42:E43"/>
    <mergeCell ref="F42:F43"/>
    <mergeCell ref="A40:A41"/>
    <mergeCell ref="B40:B41"/>
    <mergeCell ref="C40:C41"/>
    <mergeCell ref="D40:D41"/>
    <mergeCell ref="E40:E41"/>
    <mergeCell ref="F40:F41"/>
    <mergeCell ref="G40:G41"/>
    <mergeCell ref="H40:H41"/>
    <mergeCell ref="I40:I41"/>
    <mergeCell ref="K40:L40"/>
    <mergeCell ref="M40:M41"/>
    <mergeCell ref="G44:G45"/>
    <mergeCell ref="H44:H45"/>
    <mergeCell ref="I44:I45"/>
    <mergeCell ref="K44:K45"/>
    <mergeCell ref="L44:L45"/>
    <mergeCell ref="M44:M45"/>
    <mergeCell ref="A44:A45"/>
    <mergeCell ref="B44:B45"/>
    <mergeCell ref="C44:C45"/>
    <mergeCell ref="D44:D45"/>
    <mergeCell ref="E44:E45"/>
    <mergeCell ref="F44:F45"/>
    <mergeCell ref="G51:G52"/>
    <mergeCell ref="H51:H52"/>
    <mergeCell ref="I51:I52"/>
    <mergeCell ref="K51:K52"/>
    <mergeCell ref="L51:L52"/>
    <mergeCell ref="M51:M52"/>
    <mergeCell ref="A51:A52"/>
    <mergeCell ref="B51:B52"/>
    <mergeCell ref="C51:C52"/>
    <mergeCell ref="D51:D52"/>
    <mergeCell ref="E51:E52"/>
    <mergeCell ref="F51:F52"/>
    <mergeCell ref="G53:G54"/>
    <mergeCell ref="H53:H54"/>
    <mergeCell ref="I53:I54"/>
    <mergeCell ref="K53:K54"/>
    <mergeCell ref="L53:L54"/>
    <mergeCell ref="M53:M54"/>
    <mergeCell ref="A53:A54"/>
    <mergeCell ref="B53:B54"/>
    <mergeCell ref="C53:C54"/>
    <mergeCell ref="D53:D54"/>
    <mergeCell ref="E53:E54"/>
    <mergeCell ref="F53:F54"/>
    <mergeCell ref="G55:G56"/>
    <mergeCell ref="H55:H56"/>
    <mergeCell ref="I55:I56"/>
    <mergeCell ref="K55:K56"/>
    <mergeCell ref="L55:L56"/>
    <mergeCell ref="M55:M56"/>
    <mergeCell ref="A55:A56"/>
    <mergeCell ref="B55:B56"/>
    <mergeCell ref="C55:C56"/>
    <mergeCell ref="D55:D56"/>
    <mergeCell ref="E55:E56"/>
    <mergeCell ref="F55:F56"/>
    <mergeCell ref="G57:G58"/>
    <mergeCell ref="H57:H58"/>
    <mergeCell ref="I57:I58"/>
    <mergeCell ref="K57:K58"/>
    <mergeCell ref="L57:L58"/>
    <mergeCell ref="M57:M58"/>
    <mergeCell ref="A57:A58"/>
    <mergeCell ref="B57:B58"/>
    <mergeCell ref="C57:C58"/>
    <mergeCell ref="D57:D58"/>
    <mergeCell ref="E57:E58"/>
    <mergeCell ref="F57:F58"/>
    <mergeCell ref="G62:G63"/>
    <mergeCell ref="H62:H63"/>
    <mergeCell ref="I62:I63"/>
    <mergeCell ref="K62:L62"/>
    <mergeCell ref="M62:M63"/>
    <mergeCell ref="A64:A65"/>
    <mergeCell ref="B64:B65"/>
    <mergeCell ref="C64:C65"/>
    <mergeCell ref="D64:D65"/>
    <mergeCell ref="E64:E65"/>
    <mergeCell ref="A62:A63"/>
    <mergeCell ref="B62:B63"/>
    <mergeCell ref="C62:C63"/>
    <mergeCell ref="D62:D63"/>
    <mergeCell ref="E62:E63"/>
    <mergeCell ref="F62:F63"/>
    <mergeCell ref="A71:A72"/>
    <mergeCell ref="B71:B72"/>
    <mergeCell ref="C71:C72"/>
    <mergeCell ref="D71:D72"/>
    <mergeCell ref="E71:E72"/>
    <mergeCell ref="M64:M65"/>
    <mergeCell ref="A66:A67"/>
    <mergeCell ref="B66:B67"/>
    <mergeCell ref="C66:C67"/>
    <mergeCell ref="D66:D67"/>
    <mergeCell ref="E66:E67"/>
    <mergeCell ref="F66:F67"/>
    <mergeCell ref="G66:G67"/>
    <mergeCell ref="H66:H67"/>
    <mergeCell ref="I66:I67"/>
    <mergeCell ref="F64:F65"/>
    <mergeCell ref="G64:G65"/>
    <mergeCell ref="H64:H65"/>
    <mergeCell ref="I64:I65"/>
    <mergeCell ref="K64:K65"/>
    <mergeCell ref="L64:L65"/>
    <mergeCell ref="F71:F72"/>
    <mergeCell ref="G71:G72"/>
    <mergeCell ref="H71:H72"/>
    <mergeCell ref="I71:I72"/>
    <mergeCell ref="K71:L71"/>
    <mergeCell ref="M71:M72"/>
    <mergeCell ref="K66:K67"/>
    <mergeCell ref="L66:L67"/>
    <mergeCell ref="M66:M67"/>
    <mergeCell ref="F70:H70"/>
    <mergeCell ref="I70:K70"/>
    <mergeCell ref="G73:G74"/>
    <mergeCell ref="H73:H74"/>
    <mergeCell ref="I73:I74"/>
    <mergeCell ref="K73:K74"/>
    <mergeCell ref="L73:L74"/>
    <mergeCell ref="M73:M74"/>
    <mergeCell ref="A73:A74"/>
    <mergeCell ref="B73:B74"/>
    <mergeCell ref="C73:C74"/>
    <mergeCell ref="D73:D74"/>
    <mergeCell ref="E73:E74"/>
    <mergeCell ref="F73:F74"/>
    <mergeCell ref="G75:G76"/>
    <mergeCell ref="H75:H76"/>
    <mergeCell ref="I75:I76"/>
    <mergeCell ref="K75:K76"/>
    <mergeCell ref="L75:L76"/>
    <mergeCell ref="M75:M76"/>
    <mergeCell ref="A75:A76"/>
    <mergeCell ref="B75:B76"/>
    <mergeCell ref="C75:C76"/>
    <mergeCell ref="D75:D76"/>
    <mergeCell ref="E75:E76"/>
    <mergeCell ref="F75:F76"/>
    <mergeCell ref="G77:G78"/>
    <mergeCell ref="H77:H78"/>
    <mergeCell ref="I77:I78"/>
    <mergeCell ref="K77:K78"/>
    <mergeCell ref="L77:L78"/>
    <mergeCell ref="M77:M78"/>
    <mergeCell ref="A77:A78"/>
    <mergeCell ref="B77:B78"/>
    <mergeCell ref="C77:C78"/>
    <mergeCell ref="D77:D78"/>
    <mergeCell ref="E77:E78"/>
    <mergeCell ref="F77:F78"/>
    <mergeCell ref="G79:G80"/>
    <mergeCell ref="H79:H80"/>
    <mergeCell ref="I79:I80"/>
    <mergeCell ref="K79:K80"/>
    <mergeCell ref="L79:L80"/>
    <mergeCell ref="M79:M80"/>
    <mergeCell ref="A79:A80"/>
    <mergeCell ref="B79:B80"/>
    <mergeCell ref="C79:C80"/>
    <mergeCell ref="D79:D80"/>
    <mergeCell ref="E79:E80"/>
    <mergeCell ref="F79:F80"/>
    <mergeCell ref="G83:G84"/>
    <mergeCell ref="H83:H84"/>
    <mergeCell ref="I83:I84"/>
    <mergeCell ref="K83:L83"/>
    <mergeCell ref="M83:M84"/>
    <mergeCell ref="A85:A86"/>
    <mergeCell ref="B85:B86"/>
    <mergeCell ref="C85:C86"/>
    <mergeCell ref="D85:D86"/>
    <mergeCell ref="E85:E86"/>
    <mergeCell ref="A83:A84"/>
    <mergeCell ref="B83:B84"/>
    <mergeCell ref="C83:C84"/>
    <mergeCell ref="D83:D84"/>
    <mergeCell ref="E83:E84"/>
    <mergeCell ref="F83:F84"/>
    <mergeCell ref="A91:A92"/>
    <mergeCell ref="B91:B92"/>
    <mergeCell ref="C91:C92"/>
    <mergeCell ref="D91:D92"/>
    <mergeCell ref="E91:E92"/>
    <mergeCell ref="M85:M86"/>
    <mergeCell ref="A87:A88"/>
    <mergeCell ref="B87:B88"/>
    <mergeCell ref="C87:C88"/>
    <mergeCell ref="D87:D88"/>
    <mergeCell ref="E87:E88"/>
    <mergeCell ref="F87:F88"/>
    <mergeCell ref="G87:G88"/>
    <mergeCell ref="H87:H88"/>
    <mergeCell ref="I87:I88"/>
    <mergeCell ref="F85:F86"/>
    <mergeCell ref="G85:G86"/>
    <mergeCell ref="H85:H86"/>
    <mergeCell ref="I85:I86"/>
    <mergeCell ref="K85:K86"/>
    <mergeCell ref="L85:L86"/>
    <mergeCell ref="F91:F92"/>
    <mergeCell ref="G91:G92"/>
    <mergeCell ref="H91:H92"/>
    <mergeCell ref="I91:I92"/>
    <mergeCell ref="K91:L91"/>
    <mergeCell ref="M91:M92"/>
    <mergeCell ref="K87:K88"/>
    <mergeCell ref="L87:L88"/>
    <mergeCell ref="M87:M88"/>
    <mergeCell ref="F90:H90"/>
    <mergeCell ref="I90:K90"/>
    <mergeCell ref="G93:G94"/>
    <mergeCell ref="H93:H94"/>
    <mergeCell ref="I93:I94"/>
    <mergeCell ref="K93:K94"/>
    <mergeCell ref="L93:L94"/>
    <mergeCell ref="M93:M94"/>
    <mergeCell ref="A93:A94"/>
    <mergeCell ref="B93:B94"/>
    <mergeCell ref="C93:C94"/>
    <mergeCell ref="D93:D94"/>
    <mergeCell ref="E93:E94"/>
    <mergeCell ref="F93:F94"/>
    <mergeCell ref="G95:G96"/>
    <mergeCell ref="H95:H96"/>
    <mergeCell ref="I95:I96"/>
    <mergeCell ref="K95:K96"/>
    <mergeCell ref="L95:L96"/>
    <mergeCell ref="M95:M96"/>
    <mergeCell ref="A95:A96"/>
    <mergeCell ref="B95:B96"/>
    <mergeCell ref="C95:C96"/>
    <mergeCell ref="D95:D96"/>
    <mergeCell ref="E95:E96"/>
    <mergeCell ref="F95:F96"/>
    <mergeCell ref="G97:G98"/>
    <mergeCell ref="H97:H98"/>
    <mergeCell ref="I97:I98"/>
    <mergeCell ref="K97:K98"/>
    <mergeCell ref="L97:L98"/>
    <mergeCell ref="M97:M98"/>
    <mergeCell ref="A97:A98"/>
    <mergeCell ref="B97:B98"/>
    <mergeCell ref="C97:C98"/>
    <mergeCell ref="D97:D98"/>
    <mergeCell ref="E97:E98"/>
    <mergeCell ref="F97:F98"/>
    <mergeCell ref="F100:H100"/>
    <mergeCell ref="I100:K100"/>
    <mergeCell ref="A101:A102"/>
    <mergeCell ref="B101:B102"/>
    <mergeCell ref="C101:C102"/>
    <mergeCell ref="D101:D102"/>
    <mergeCell ref="E101:E102"/>
    <mergeCell ref="F101:F102"/>
    <mergeCell ref="G101:G102"/>
    <mergeCell ref="H101:H102"/>
    <mergeCell ref="I101:I102"/>
    <mergeCell ref="K101:L101"/>
    <mergeCell ref="M101:M102"/>
    <mergeCell ref="A103:A104"/>
    <mergeCell ref="B103:B104"/>
    <mergeCell ref="C103:C104"/>
    <mergeCell ref="D103:D104"/>
    <mergeCell ref="E103:E104"/>
    <mergeCell ref="F103:F104"/>
    <mergeCell ref="G103:G104"/>
    <mergeCell ref="H103:H104"/>
    <mergeCell ref="I103:I104"/>
    <mergeCell ref="K103:K104"/>
    <mergeCell ref="L103:L104"/>
    <mergeCell ref="M103:M104"/>
    <mergeCell ref="A105:A106"/>
    <mergeCell ref="B105:B106"/>
    <mergeCell ref="C105:C106"/>
    <mergeCell ref="D105:D106"/>
    <mergeCell ref="E105:E106"/>
    <mergeCell ref="M105:M106"/>
    <mergeCell ref="A107:A108"/>
    <mergeCell ref="B107:B108"/>
    <mergeCell ref="C107:C108"/>
    <mergeCell ref="D107:D108"/>
    <mergeCell ref="E107:E108"/>
    <mergeCell ref="F107:F108"/>
    <mergeCell ref="G107:G108"/>
    <mergeCell ref="H107:H108"/>
    <mergeCell ref="I107:I108"/>
    <mergeCell ref="F105:F106"/>
    <mergeCell ref="G105:G106"/>
    <mergeCell ref="H105:H106"/>
    <mergeCell ref="I105:I106"/>
    <mergeCell ref="K105:K106"/>
    <mergeCell ref="L105:L106"/>
    <mergeCell ref="K107:K108"/>
    <mergeCell ref="L107:L108"/>
    <mergeCell ref="M107:M108"/>
    <mergeCell ref="A111:A112"/>
    <mergeCell ref="B111:B112"/>
    <mergeCell ref="C111:C112"/>
    <mergeCell ref="D111:D112"/>
    <mergeCell ref="E111:E112"/>
    <mergeCell ref="F111:F112"/>
    <mergeCell ref="G111:G112"/>
    <mergeCell ref="K111:L111"/>
    <mergeCell ref="M111:M112"/>
    <mergeCell ref="H111:H112"/>
    <mergeCell ref="I111:I112"/>
    <mergeCell ref="H113:H114"/>
    <mergeCell ref="I113:I114"/>
    <mergeCell ref="G115:G116"/>
    <mergeCell ref="H115:H116"/>
    <mergeCell ref="I115:I116"/>
    <mergeCell ref="K115:K116"/>
    <mergeCell ref="L115:L116"/>
    <mergeCell ref="M115:M116"/>
    <mergeCell ref="A115:A116"/>
    <mergeCell ref="B115:B116"/>
    <mergeCell ref="C115:C116"/>
    <mergeCell ref="D115:D116"/>
    <mergeCell ref="E115:E116"/>
    <mergeCell ref="F115:F116"/>
    <mergeCell ref="L113:L114"/>
    <mergeCell ref="M113:M114"/>
    <mergeCell ref="K113:K114"/>
    <mergeCell ref="G120:G121"/>
    <mergeCell ref="H120:H121"/>
    <mergeCell ref="I120:I121"/>
    <mergeCell ref="K120:L120"/>
    <mergeCell ref="M120:M121"/>
    <mergeCell ref="A122:A123"/>
    <mergeCell ref="B122:B123"/>
    <mergeCell ref="C122:C123"/>
    <mergeCell ref="D122:D123"/>
    <mergeCell ref="E122:E123"/>
    <mergeCell ref="A120:A121"/>
    <mergeCell ref="B120:B121"/>
    <mergeCell ref="C120:C121"/>
    <mergeCell ref="D120:D121"/>
    <mergeCell ref="E120:E121"/>
    <mergeCell ref="F120:F121"/>
    <mergeCell ref="A113:A114"/>
    <mergeCell ref="B113:B114"/>
    <mergeCell ref="C113:C114"/>
    <mergeCell ref="D113:D114"/>
    <mergeCell ref="E113:E114"/>
    <mergeCell ref="F113:F114"/>
    <mergeCell ref="G113:G114"/>
    <mergeCell ref="A128:A129"/>
    <mergeCell ref="B128:B129"/>
    <mergeCell ref="C128:C129"/>
    <mergeCell ref="D128:D129"/>
    <mergeCell ref="E128:E129"/>
    <mergeCell ref="M122:M123"/>
    <mergeCell ref="A124:A125"/>
    <mergeCell ref="B124:B125"/>
    <mergeCell ref="C124:C125"/>
    <mergeCell ref="D124:D125"/>
    <mergeCell ref="E124:E125"/>
    <mergeCell ref="F124:F125"/>
    <mergeCell ref="G124:G125"/>
    <mergeCell ref="H124:H125"/>
    <mergeCell ref="I124:I125"/>
    <mergeCell ref="F122:F123"/>
    <mergeCell ref="G122:G123"/>
    <mergeCell ref="H122:H123"/>
    <mergeCell ref="I122:I123"/>
    <mergeCell ref="K122:K123"/>
    <mergeCell ref="L122:L123"/>
    <mergeCell ref="F128:F129"/>
    <mergeCell ref="G128:G129"/>
    <mergeCell ref="H128:H129"/>
    <mergeCell ref="I128:I129"/>
    <mergeCell ref="K128:L128"/>
    <mergeCell ref="M128:M129"/>
    <mergeCell ref="K124:K125"/>
    <mergeCell ref="L124:L125"/>
    <mergeCell ref="M124:M125"/>
    <mergeCell ref="F127:H127"/>
    <mergeCell ref="I127:K127"/>
    <mergeCell ref="G130:G131"/>
    <mergeCell ref="H130:H131"/>
    <mergeCell ref="I130:I131"/>
    <mergeCell ref="K130:K131"/>
    <mergeCell ref="L130:L131"/>
    <mergeCell ref="M130:M131"/>
    <mergeCell ref="A130:A131"/>
    <mergeCell ref="B130:B131"/>
    <mergeCell ref="C130:C131"/>
    <mergeCell ref="D130:D131"/>
    <mergeCell ref="E130:E131"/>
    <mergeCell ref="F130:F131"/>
    <mergeCell ref="G132:G133"/>
    <mergeCell ref="H132:H133"/>
    <mergeCell ref="I132:I133"/>
    <mergeCell ref="K132:K133"/>
    <mergeCell ref="L132:L133"/>
    <mergeCell ref="M132:M133"/>
    <mergeCell ref="A132:A133"/>
    <mergeCell ref="B132:B133"/>
    <mergeCell ref="C132:C133"/>
    <mergeCell ref="D132:D133"/>
    <mergeCell ref="E132:E133"/>
    <mergeCell ref="F132:F133"/>
    <mergeCell ref="M136:M137"/>
    <mergeCell ref="A138:A139"/>
    <mergeCell ref="B138:B139"/>
    <mergeCell ref="C138:C139"/>
    <mergeCell ref="D138:D139"/>
    <mergeCell ref="E138:E139"/>
    <mergeCell ref="A136:A137"/>
    <mergeCell ref="B136:B137"/>
    <mergeCell ref="C136:C137"/>
    <mergeCell ref="D136:D137"/>
    <mergeCell ref="E136:E137"/>
    <mergeCell ref="F136:F137"/>
    <mergeCell ref="K49:L49"/>
    <mergeCell ref="K140:K141"/>
    <mergeCell ref="L140:L141"/>
    <mergeCell ref="M140:M141"/>
    <mergeCell ref="M138:M139"/>
    <mergeCell ref="A140:A141"/>
    <mergeCell ref="B140:B141"/>
    <mergeCell ref="C140:C141"/>
    <mergeCell ref="D140:D141"/>
    <mergeCell ref="E140:E141"/>
    <mergeCell ref="F140:F141"/>
    <mergeCell ref="G140:G141"/>
    <mergeCell ref="H140:H141"/>
    <mergeCell ref="I140:I141"/>
    <mergeCell ref="F138:F139"/>
    <mergeCell ref="G138:G139"/>
    <mergeCell ref="H138:H139"/>
    <mergeCell ref="I138:I139"/>
    <mergeCell ref="K138:K139"/>
    <mergeCell ref="L138:L139"/>
    <mergeCell ref="G136:G137"/>
    <mergeCell ref="H136:H137"/>
    <mergeCell ref="I136:I137"/>
    <mergeCell ref="K136:L136"/>
  </mergeCells>
  <phoneticPr fontId="12" type="noConversion"/>
  <dataValidations count="3">
    <dataValidation type="list" allowBlank="1" showInputMessage="1" showErrorMessage="1" sqref="D127">
      <formula1>"1,2,3,4,5,6"</formula1>
    </dataValidation>
    <dataValidation type="whole" operator="lessThanOrEqual" allowBlank="1" showInputMessage="1" showErrorMessage="1" errorTitle="錯誤喔!" error="需不大於社團自籌金額" sqref="J43 J65 J74 J76 J78 J86 J94 J96 J104 J106 J114 J123 J139 J131">
      <formula1>J42</formula1>
    </dataValidation>
    <dataValidation type="whole" operator="lessThanOrEqual" allowBlank="1" showInputMessage="1" showErrorMessage="1" error="需不大於申請金額,比大偉笨喔~" sqref="L73:L78 L103:L106 L130:L131 L93:L98">
      <formula1>J74</formula1>
    </dataValidation>
  </dataValidations>
  <pageMargins left="0.11811023622047245" right="0.11811023622047245" top="0.15748031496062992" bottom="0.15748031496062992"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sqref="A1:F99"/>
    </sheetView>
  </sheetViews>
  <sheetFormatPr defaultRowHeight="16.2"/>
  <sheetData>
    <row r="1" spans="1:6">
      <c r="A1" s="4" t="s">
        <v>33</v>
      </c>
      <c r="B1" s="4" t="s">
        <v>34</v>
      </c>
      <c r="C1" s="4" t="s">
        <v>33</v>
      </c>
      <c r="D1" s="4" t="s">
        <v>35</v>
      </c>
      <c r="E1" s="4" t="s">
        <v>33</v>
      </c>
      <c r="F1" s="4" t="s">
        <v>36</v>
      </c>
    </row>
    <row r="2" spans="1:6">
      <c r="A2" s="4" t="s">
        <v>37</v>
      </c>
      <c r="B2" s="5" t="s">
        <v>38</v>
      </c>
      <c r="C2" s="4" t="s">
        <v>37</v>
      </c>
      <c r="D2" s="4" t="s">
        <v>39</v>
      </c>
      <c r="E2" s="4" t="s">
        <v>37</v>
      </c>
      <c r="F2" s="4" t="s">
        <v>40</v>
      </c>
    </row>
    <row r="3" spans="1:6">
      <c r="A3" s="4" t="s">
        <v>41</v>
      </c>
      <c r="B3" s="5" t="s">
        <v>42</v>
      </c>
      <c r="C3" s="4" t="s">
        <v>41</v>
      </c>
      <c r="D3" s="4" t="s">
        <v>39</v>
      </c>
      <c r="E3" s="4" t="s">
        <v>41</v>
      </c>
      <c r="F3" s="4" t="s">
        <v>40</v>
      </c>
    </row>
    <row r="4" spans="1:6">
      <c r="A4" s="4" t="s">
        <v>43</v>
      </c>
      <c r="B4" s="5" t="s">
        <v>44</v>
      </c>
      <c r="C4" s="4" t="s">
        <v>43</v>
      </c>
      <c r="D4" s="4" t="s">
        <v>39</v>
      </c>
      <c r="E4" s="4" t="s">
        <v>43</v>
      </c>
      <c r="F4" s="4" t="s">
        <v>40</v>
      </c>
    </row>
    <row r="5" spans="1:6">
      <c r="A5" s="4" t="s">
        <v>45</v>
      </c>
      <c r="B5" s="5" t="s">
        <v>46</v>
      </c>
      <c r="C5" s="4" t="s">
        <v>45</v>
      </c>
      <c r="D5" s="4" t="s">
        <v>39</v>
      </c>
      <c r="E5" s="4" t="s">
        <v>45</v>
      </c>
      <c r="F5" s="4" t="s">
        <v>40</v>
      </c>
    </row>
    <row r="6" spans="1:6">
      <c r="A6" s="4" t="s">
        <v>47</v>
      </c>
      <c r="B6" s="5" t="s">
        <v>48</v>
      </c>
      <c r="C6" s="4" t="s">
        <v>47</v>
      </c>
      <c r="D6" s="4" t="s">
        <v>39</v>
      </c>
      <c r="E6" s="4" t="s">
        <v>47</v>
      </c>
      <c r="F6" s="4" t="s">
        <v>40</v>
      </c>
    </row>
    <row r="7" spans="1:6">
      <c r="A7" s="4" t="s">
        <v>49</v>
      </c>
      <c r="B7" s="5" t="s">
        <v>50</v>
      </c>
      <c r="C7" s="4" t="s">
        <v>49</v>
      </c>
      <c r="D7" s="4" t="s">
        <v>39</v>
      </c>
      <c r="E7" s="4" t="s">
        <v>49</v>
      </c>
      <c r="F7" s="4" t="s">
        <v>40</v>
      </c>
    </row>
    <row r="8" spans="1:6">
      <c r="A8" s="4" t="s">
        <v>51</v>
      </c>
      <c r="B8" s="5" t="s">
        <v>52</v>
      </c>
      <c r="C8" s="4" t="s">
        <v>51</v>
      </c>
      <c r="D8" s="4" t="s">
        <v>39</v>
      </c>
      <c r="E8" s="4" t="s">
        <v>51</v>
      </c>
      <c r="F8" s="4" t="s">
        <v>40</v>
      </c>
    </row>
    <row r="9" spans="1:6">
      <c r="A9" s="4" t="s">
        <v>53</v>
      </c>
      <c r="B9" s="5" t="s">
        <v>54</v>
      </c>
      <c r="C9" s="4" t="s">
        <v>53</v>
      </c>
      <c r="D9" s="4" t="s">
        <v>39</v>
      </c>
      <c r="E9" s="4" t="s">
        <v>53</v>
      </c>
      <c r="F9" s="4" t="s">
        <v>40</v>
      </c>
    </row>
    <row r="10" spans="1:6">
      <c r="A10" s="4" t="s">
        <v>55</v>
      </c>
      <c r="B10" s="5" t="s">
        <v>56</v>
      </c>
      <c r="C10" s="4" t="s">
        <v>55</v>
      </c>
      <c r="D10" s="4" t="s">
        <v>39</v>
      </c>
      <c r="E10" s="4" t="s">
        <v>55</v>
      </c>
      <c r="F10" s="4" t="s">
        <v>40</v>
      </c>
    </row>
    <row r="11" spans="1:6">
      <c r="A11" s="4" t="s">
        <v>57</v>
      </c>
      <c r="B11" s="5" t="s">
        <v>58</v>
      </c>
      <c r="C11" s="4" t="s">
        <v>57</v>
      </c>
      <c r="D11" s="4" t="s">
        <v>39</v>
      </c>
      <c r="E11" s="4" t="s">
        <v>57</v>
      </c>
      <c r="F11" s="4" t="s">
        <v>40</v>
      </c>
    </row>
    <row r="12" spans="1:6">
      <c r="A12" s="4" t="s">
        <v>59</v>
      </c>
      <c r="B12" s="5" t="s">
        <v>60</v>
      </c>
      <c r="C12" s="4" t="s">
        <v>59</v>
      </c>
      <c r="D12" s="4" t="s">
        <v>39</v>
      </c>
      <c r="E12" s="4" t="s">
        <v>59</v>
      </c>
      <c r="F12" s="4" t="s">
        <v>40</v>
      </c>
    </row>
    <row r="13" spans="1:6">
      <c r="A13" s="4" t="s">
        <v>61</v>
      </c>
      <c r="B13" s="5" t="s">
        <v>62</v>
      </c>
      <c r="C13" s="4" t="s">
        <v>61</v>
      </c>
      <c r="D13" s="4" t="s">
        <v>39</v>
      </c>
      <c r="E13" s="4" t="s">
        <v>61</v>
      </c>
      <c r="F13" s="4" t="s">
        <v>40</v>
      </c>
    </row>
    <row r="14" spans="1:6">
      <c r="A14" s="4" t="s">
        <v>63</v>
      </c>
      <c r="B14" s="5" t="s">
        <v>64</v>
      </c>
      <c r="C14" s="4" t="s">
        <v>63</v>
      </c>
      <c r="D14" s="4" t="s">
        <v>39</v>
      </c>
      <c r="E14" s="4" t="s">
        <v>63</v>
      </c>
      <c r="F14" s="4" t="s">
        <v>40</v>
      </c>
    </row>
    <row r="15" spans="1:6">
      <c r="A15" s="4" t="s">
        <v>65</v>
      </c>
      <c r="B15" s="5" t="s">
        <v>66</v>
      </c>
      <c r="C15" s="4" t="s">
        <v>65</v>
      </c>
      <c r="D15" s="4" t="s">
        <v>39</v>
      </c>
      <c r="E15" s="4" t="s">
        <v>65</v>
      </c>
      <c r="F15" s="4" t="s">
        <v>40</v>
      </c>
    </row>
    <row r="16" spans="1:6">
      <c r="A16" s="4" t="s">
        <v>67</v>
      </c>
      <c r="B16" s="5" t="s">
        <v>68</v>
      </c>
      <c r="C16" s="4" t="s">
        <v>67</v>
      </c>
      <c r="D16" s="4" t="s">
        <v>39</v>
      </c>
      <c r="E16" s="4" t="s">
        <v>67</v>
      </c>
      <c r="F16" s="4" t="s">
        <v>40</v>
      </c>
    </row>
    <row r="17" spans="1:6">
      <c r="A17" s="6" t="s">
        <v>69</v>
      </c>
      <c r="B17" s="5" t="s">
        <v>70</v>
      </c>
      <c r="C17" s="6" t="s">
        <v>69</v>
      </c>
      <c r="D17" s="4" t="s">
        <v>39</v>
      </c>
      <c r="E17" s="4" t="s">
        <v>69</v>
      </c>
      <c r="F17" s="4" t="s">
        <v>40</v>
      </c>
    </row>
    <row r="18" spans="1:6">
      <c r="A18" s="6" t="s">
        <v>71</v>
      </c>
      <c r="B18" s="5" t="s">
        <v>72</v>
      </c>
      <c r="C18" s="6" t="s">
        <v>71</v>
      </c>
      <c r="D18" s="4" t="s">
        <v>39</v>
      </c>
      <c r="E18" s="4" t="s">
        <v>73</v>
      </c>
      <c r="F18" s="4" t="s">
        <v>40</v>
      </c>
    </row>
    <row r="19" spans="1:6">
      <c r="A19" s="6" t="s">
        <v>74</v>
      </c>
      <c r="B19" s="5" t="s">
        <v>75</v>
      </c>
      <c r="C19" s="6" t="s">
        <v>74</v>
      </c>
      <c r="D19" s="4" t="s">
        <v>39</v>
      </c>
      <c r="E19" s="6" t="s">
        <v>74</v>
      </c>
      <c r="F19" s="4" t="s">
        <v>40</v>
      </c>
    </row>
    <row r="20" spans="1:6">
      <c r="A20" s="6" t="s">
        <v>76</v>
      </c>
      <c r="B20" s="5" t="s">
        <v>77</v>
      </c>
      <c r="C20" s="6" t="s">
        <v>76</v>
      </c>
      <c r="D20" s="4" t="s">
        <v>39</v>
      </c>
      <c r="E20" s="6" t="s">
        <v>76</v>
      </c>
      <c r="F20" s="4" t="s">
        <v>40</v>
      </c>
    </row>
    <row r="21" spans="1:6">
      <c r="A21" s="4" t="s">
        <v>78</v>
      </c>
      <c r="B21" s="5" t="s">
        <v>79</v>
      </c>
      <c r="C21" s="4" t="s">
        <v>78</v>
      </c>
      <c r="D21" s="4" t="s">
        <v>80</v>
      </c>
      <c r="E21" s="4" t="s">
        <v>78</v>
      </c>
      <c r="F21" s="4" t="s">
        <v>81</v>
      </c>
    </row>
    <row r="22" spans="1:6">
      <c r="A22" s="4" t="s">
        <v>82</v>
      </c>
      <c r="B22" s="5" t="s">
        <v>83</v>
      </c>
      <c r="C22" s="4" t="s">
        <v>82</v>
      </c>
      <c r="D22" s="4" t="s">
        <v>80</v>
      </c>
      <c r="E22" s="4" t="s">
        <v>82</v>
      </c>
      <c r="F22" s="4" t="s">
        <v>81</v>
      </c>
    </row>
    <row r="23" spans="1:6">
      <c r="A23" s="4" t="s">
        <v>84</v>
      </c>
      <c r="B23" s="5" t="s">
        <v>85</v>
      </c>
      <c r="C23" s="4" t="s">
        <v>84</v>
      </c>
      <c r="D23" s="4" t="s">
        <v>80</v>
      </c>
      <c r="E23" s="4" t="s">
        <v>84</v>
      </c>
      <c r="F23" s="4" t="s">
        <v>81</v>
      </c>
    </row>
    <row r="24" spans="1:6">
      <c r="A24" s="4" t="s">
        <v>86</v>
      </c>
      <c r="B24" s="5" t="s">
        <v>87</v>
      </c>
      <c r="C24" s="4" t="s">
        <v>86</v>
      </c>
      <c r="D24" s="4" t="s">
        <v>80</v>
      </c>
      <c r="E24" s="4" t="s">
        <v>86</v>
      </c>
      <c r="F24" s="4" t="s">
        <v>81</v>
      </c>
    </row>
    <row r="25" spans="1:6">
      <c r="A25" s="4" t="s">
        <v>88</v>
      </c>
      <c r="B25" s="5" t="s">
        <v>89</v>
      </c>
      <c r="C25" s="4" t="s">
        <v>88</v>
      </c>
      <c r="D25" s="4" t="s">
        <v>80</v>
      </c>
      <c r="E25" s="4" t="s">
        <v>88</v>
      </c>
      <c r="F25" s="4" t="s">
        <v>81</v>
      </c>
    </row>
    <row r="26" spans="1:6">
      <c r="A26" s="4" t="s">
        <v>90</v>
      </c>
      <c r="B26" s="5" t="s">
        <v>91</v>
      </c>
      <c r="C26" s="4" t="s">
        <v>90</v>
      </c>
      <c r="D26" s="4" t="s">
        <v>80</v>
      </c>
      <c r="E26" s="4" t="s">
        <v>90</v>
      </c>
      <c r="F26" s="4" t="s">
        <v>81</v>
      </c>
    </row>
    <row r="27" spans="1:6">
      <c r="A27" s="4" t="s">
        <v>92</v>
      </c>
      <c r="B27" s="5" t="s">
        <v>93</v>
      </c>
      <c r="C27" s="4" t="s">
        <v>92</v>
      </c>
      <c r="D27" s="4" t="s">
        <v>80</v>
      </c>
      <c r="E27" s="4" t="s">
        <v>92</v>
      </c>
      <c r="F27" s="4" t="s">
        <v>81</v>
      </c>
    </row>
    <row r="28" spans="1:6">
      <c r="A28" s="4" t="s">
        <v>94</v>
      </c>
      <c r="B28" s="5" t="s">
        <v>95</v>
      </c>
      <c r="C28" s="4" t="s">
        <v>94</v>
      </c>
      <c r="D28" s="4" t="s">
        <v>80</v>
      </c>
      <c r="E28" s="4" t="s">
        <v>94</v>
      </c>
      <c r="F28" s="4" t="s">
        <v>81</v>
      </c>
    </row>
    <row r="29" spans="1:6">
      <c r="A29" s="4" t="s">
        <v>96</v>
      </c>
      <c r="B29" s="5" t="s">
        <v>97</v>
      </c>
      <c r="C29" s="4" t="s">
        <v>96</v>
      </c>
      <c r="D29" s="4" t="s">
        <v>80</v>
      </c>
      <c r="E29" s="4" t="s">
        <v>96</v>
      </c>
      <c r="F29" s="4" t="s">
        <v>81</v>
      </c>
    </row>
    <row r="30" spans="1:6">
      <c r="A30" s="4" t="s">
        <v>98</v>
      </c>
      <c r="B30" s="5" t="s">
        <v>99</v>
      </c>
      <c r="C30" s="4" t="s">
        <v>98</v>
      </c>
      <c r="D30" s="4" t="s">
        <v>80</v>
      </c>
      <c r="E30" s="4" t="s">
        <v>98</v>
      </c>
      <c r="F30" s="4" t="s">
        <v>81</v>
      </c>
    </row>
    <row r="31" spans="1:6">
      <c r="A31" s="6" t="s">
        <v>73</v>
      </c>
      <c r="B31" s="5" t="s">
        <v>100</v>
      </c>
      <c r="C31" s="6" t="s">
        <v>73</v>
      </c>
      <c r="D31" s="4" t="s">
        <v>80</v>
      </c>
      <c r="E31" s="6" t="s">
        <v>73</v>
      </c>
      <c r="F31" s="4" t="s">
        <v>81</v>
      </c>
    </row>
    <row r="32" spans="1:6">
      <c r="A32" s="4" t="s">
        <v>101</v>
      </c>
      <c r="B32" s="5" t="s">
        <v>102</v>
      </c>
      <c r="C32" s="4" t="s">
        <v>101</v>
      </c>
      <c r="D32" s="4" t="s">
        <v>103</v>
      </c>
      <c r="E32" s="4" t="s">
        <v>101</v>
      </c>
      <c r="F32" s="4" t="s">
        <v>0</v>
      </c>
    </row>
    <row r="33" spans="1:6">
      <c r="A33" s="4" t="s">
        <v>25</v>
      </c>
      <c r="B33" s="5" t="s">
        <v>26</v>
      </c>
      <c r="C33" s="4" t="s">
        <v>25</v>
      </c>
      <c r="D33" s="4" t="s">
        <v>103</v>
      </c>
      <c r="E33" s="4" t="s">
        <v>25</v>
      </c>
      <c r="F33" s="4" t="s">
        <v>0</v>
      </c>
    </row>
    <row r="34" spans="1:6">
      <c r="A34" s="4" t="s">
        <v>3</v>
      </c>
      <c r="B34" s="5" t="s">
        <v>4</v>
      </c>
      <c r="C34" s="4" t="s">
        <v>3</v>
      </c>
      <c r="D34" s="4" t="s">
        <v>103</v>
      </c>
      <c r="E34" s="4" t="s">
        <v>3</v>
      </c>
      <c r="F34" s="4" t="s">
        <v>0</v>
      </c>
    </row>
    <row r="35" spans="1:6">
      <c r="A35" s="4" t="s">
        <v>27</v>
      </c>
      <c r="B35" s="5" t="s">
        <v>28</v>
      </c>
      <c r="C35" s="4" t="s">
        <v>27</v>
      </c>
      <c r="D35" s="4" t="s">
        <v>103</v>
      </c>
      <c r="E35" s="4" t="s">
        <v>27</v>
      </c>
      <c r="F35" s="4" t="s">
        <v>0</v>
      </c>
    </row>
    <row r="36" spans="1:6">
      <c r="A36" s="4" t="s">
        <v>29</v>
      </c>
      <c r="B36" s="5" t="s">
        <v>30</v>
      </c>
      <c r="C36" s="4" t="s">
        <v>29</v>
      </c>
      <c r="D36" s="4" t="s">
        <v>103</v>
      </c>
      <c r="E36" s="4" t="s">
        <v>29</v>
      </c>
      <c r="F36" s="4" t="s">
        <v>0</v>
      </c>
    </row>
    <row r="37" spans="1:6">
      <c r="A37" s="4" t="s">
        <v>23</v>
      </c>
      <c r="B37" s="5" t="s">
        <v>24</v>
      </c>
      <c r="C37" s="4" t="s">
        <v>23</v>
      </c>
      <c r="D37" s="4" t="s">
        <v>103</v>
      </c>
      <c r="E37" s="4" t="s">
        <v>23</v>
      </c>
      <c r="F37" s="4" t="s">
        <v>0</v>
      </c>
    </row>
    <row r="38" spans="1:6">
      <c r="A38" s="4" t="s">
        <v>104</v>
      </c>
      <c r="B38" s="5" t="s">
        <v>105</v>
      </c>
      <c r="C38" s="4" t="s">
        <v>104</v>
      </c>
      <c r="D38" s="4" t="s">
        <v>103</v>
      </c>
      <c r="E38" s="4" t="s">
        <v>104</v>
      </c>
      <c r="F38" s="4" t="s">
        <v>0</v>
      </c>
    </row>
    <row r="39" spans="1:6">
      <c r="A39" s="4" t="s">
        <v>106</v>
      </c>
      <c r="B39" s="5" t="s">
        <v>107</v>
      </c>
      <c r="C39" s="4" t="s">
        <v>106</v>
      </c>
      <c r="D39" s="4" t="s">
        <v>103</v>
      </c>
      <c r="E39" s="4" t="s">
        <v>106</v>
      </c>
      <c r="F39" s="4" t="s">
        <v>0</v>
      </c>
    </row>
    <row r="40" spans="1:6">
      <c r="A40" s="4" t="s">
        <v>108</v>
      </c>
      <c r="B40" s="5" t="s">
        <v>109</v>
      </c>
      <c r="C40" s="4" t="s">
        <v>108</v>
      </c>
      <c r="D40" s="4" t="s">
        <v>103</v>
      </c>
      <c r="E40" s="4" t="s">
        <v>108</v>
      </c>
      <c r="F40" s="4" t="s">
        <v>0</v>
      </c>
    </row>
    <row r="41" spans="1:6">
      <c r="A41" s="4" t="s">
        <v>110</v>
      </c>
      <c r="B41" s="5" t="s">
        <v>111</v>
      </c>
      <c r="C41" s="4" t="s">
        <v>110</v>
      </c>
      <c r="D41" s="4" t="s">
        <v>103</v>
      </c>
      <c r="E41" s="4" t="s">
        <v>110</v>
      </c>
      <c r="F41" s="4" t="s">
        <v>0</v>
      </c>
    </row>
    <row r="42" spans="1:6">
      <c r="A42" s="4" t="s">
        <v>112</v>
      </c>
      <c r="B42" s="5" t="s">
        <v>113</v>
      </c>
      <c r="C42" s="4" t="s">
        <v>112</v>
      </c>
      <c r="D42" s="4" t="s">
        <v>103</v>
      </c>
      <c r="E42" s="4" t="s">
        <v>112</v>
      </c>
      <c r="F42" s="4" t="s">
        <v>0</v>
      </c>
    </row>
    <row r="43" spans="1:6">
      <c r="A43" s="6" t="s">
        <v>114</v>
      </c>
      <c r="B43" s="5" t="s">
        <v>115</v>
      </c>
      <c r="C43" s="6" t="s">
        <v>114</v>
      </c>
      <c r="D43" s="4" t="s">
        <v>103</v>
      </c>
      <c r="E43" s="6" t="s">
        <v>114</v>
      </c>
      <c r="F43" s="4" t="s">
        <v>0</v>
      </c>
    </row>
    <row r="44" spans="1:6">
      <c r="A44" s="4" t="s">
        <v>116</v>
      </c>
      <c r="B44" s="5" t="s">
        <v>117</v>
      </c>
      <c r="C44" s="4" t="s">
        <v>116</v>
      </c>
      <c r="D44" s="4" t="s">
        <v>103</v>
      </c>
      <c r="E44" s="4" t="s">
        <v>116</v>
      </c>
      <c r="F44" s="4" t="s">
        <v>0</v>
      </c>
    </row>
    <row r="45" spans="1:6">
      <c r="A45" s="4" t="s">
        <v>118</v>
      </c>
      <c r="B45" s="5" t="s">
        <v>119</v>
      </c>
      <c r="C45" s="4" t="s">
        <v>118</v>
      </c>
      <c r="D45" s="4" t="s">
        <v>120</v>
      </c>
      <c r="E45" s="4" t="s">
        <v>118</v>
      </c>
      <c r="F45" s="4" t="s">
        <v>121</v>
      </c>
    </row>
    <row r="46" spans="1:6">
      <c r="A46" s="4" t="s">
        <v>122</v>
      </c>
      <c r="B46" s="5" t="s">
        <v>123</v>
      </c>
      <c r="C46" s="4" t="s">
        <v>122</v>
      </c>
      <c r="D46" s="4" t="s">
        <v>120</v>
      </c>
      <c r="E46" s="4" t="s">
        <v>122</v>
      </c>
      <c r="F46" s="4" t="s">
        <v>121</v>
      </c>
    </row>
    <row r="47" spans="1:6">
      <c r="A47" s="4" t="s">
        <v>124</v>
      </c>
      <c r="B47" s="5" t="s">
        <v>125</v>
      </c>
      <c r="C47" s="4" t="s">
        <v>124</v>
      </c>
      <c r="D47" s="4" t="s">
        <v>120</v>
      </c>
      <c r="E47" s="4" t="s">
        <v>124</v>
      </c>
      <c r="F47" s="4" t="s">
        <v>121</v>
      </c>
    </row>
    <row r="48" spans="1:6">
      <c r="A48" s="4" t="s">
        <v>126</v>
      </c>
      <c r="B48" s="5" t="s">
        <v>127</v>
      </c>
      <c r="C48" s="4" t="s">
        <v>126</v>
      </c>
      <c r="D48" s="4" t="s">
        <v>120</v>
      </c>
      <c r="E48" s="4" t="s">
        <v>126</v>
      </c>
      <c r="F48" s="4" t="s">
        <v>121</v>
      </c>
    </row>
    <row r="49" spans="1:6">
      <c r="A49" s="4" t="s">
        <v>128</v>
      </c>
      <c r="B49" s="5" t="s">
        <v>129</v>
      </c>
      <c r="C49" s="4" t="s">
        <v>128</v>
      </c>
      <c r="D49" s="4" t="s">
        <v>120</v>
      </c>
      <c r="E49" s="4" t="s">
        <v>128</v>
      </c>
      <c r="F49" s="4" t="s">
        <v>121</v>
      </c>
    </row>
    <row r="50" spans="1:6">
      <c r="A50" s="4" t="s">
        <v>130</v>
      </c>
      <c r="B50" s="5" t="s">
        <v>131</v>
      </c>
      <c r="C50" s="4" t="s">
        <v>130</v>
      </c>
      <c r="D50" s="4" t="s">
        <v>120</v>
      </c>
      <c r="E50" s="4" t="s">
        <v>130</v>
      </c>
      <c r="F50" s="4" t="s">
        <v>121</v>
      </c>
    </row>
    <row r="51" spans="1:6">
      <c r="A51" s="4" t="s">
        <v>132</v>
      </c>
      <c r="B51" s="5" t="s">
        <v>133</v>
      </c>
      <c r="C51" s="4" t="s">
        <v>132</v>
      </c>
      <c r="D51" s="4" t="s">
        <v>120</v>
      </c>
      <c r="E51" s="4" t="s">
        <v>132</v>
      </c>
      <c r="F51" s="4" t="s">
        <v>121</v>
      </c>
    </row>
    <row r="52" spans="1:6">
      <c r="A52" s="4" t="s">
        <v>134</v>
      </c>
      <c r="B52" s="5" t="s">
        <v>135</v>
      </c>
      <c r="C52" s="4" t="s">
        <v>134</v>
      </c>
      <c r="D52" s="4" t="s">
        <v>120</v>
      </c>
      <c r="E52" s="4" t="s">
        <v>134</v>
      </c>
      <c r="F52" s="4" t="s">
        <v>121</v>
      </c>
    </row>
    <row r="53" spans="1:6">
      <c r="A53" s="4" t="s">
        <v>136</v>
      </c>
      <c r="B53" s="5" t="s">
        <v>137</v>
      </c>
      <c r="C53" s="4" t="s">
        <v>136</v>
      </c>
      <c r="D53" s="4" t="s">
        <v>120</v>
      </c>
      <c r="E53" s="4" t="s">
        <v>136</v>
      </c>
      <c r="F53" s="4" t="s">
        <v>121</v>
      </c>
    </row>
    <row r="54" spans="1:6">
      <c r="A54" s="4" t="s">
        <v>138</v>
      </c>
      <c r="B54" s="5" t="s">
        <v>139</v>
      </c>
      <c r="C54" s="4" t="s">
        <v>138</v>
      </c>
      <c r="D54" s="4" t="s">
        <v>120</v>
      </c>
      <c r="E54" s="4" t="s">
        <v>138</v>
      </c>
      <c r="F54" s="4" t="s">
        <v>121</v>
      </c>
    </row>
    <row r="55" spans="1:6">
      <c r="A55" s="4" t="s">
        <v>140</v>
      </c>
      <c r="B55" s="5" t="s">
        <v>141</v>
      </c>
      <c r="C55" s="4" t="s">
        <v>140</v>
      </c>
      <c r="D55" s="4" t="s">
        <v>120</v>
      </c>
      <c r="E55" s="4" t="s">
        <v>140</v>
      </c>
      <c r="F55" s="4" t="s">
        <v>121</v>
      </c>
    </row>
    <row r="56" spans="1:6">
      <c r="A56" s="4" t="s">
        <v>142</v>
      </c>
      <c r="B56" s="5" t="s">
        <v>143</v>
      </c>
      <c r="C56" s="4" t="s">
        <v>142</v>
      </c>
      <c r="D56" s="4" t="s">
        <v>120</v>
      </c>
      <c r="E56" s="4" t="s">
        <v>142</v>
      </c>
      <c r="F56" s="4" t="s">
        <v>121</v>
      </c>
    </row>
    <row r="57" spans="1:6">
      <c r="A57" s="4" t="s">
        <v>144</v>
      </c>
      <c r="B57" s="5" t="s">
        <v>145</v>
      </c>
      <c r="C57" s="4" t="s">
        <v>144</v>
      </c>
      <c r="D57" s="4" t="s">
        <v>120</v>
      </c>
      <c r="E57" s="4" t="s">
        <v>144</v>
      </c>
      <c r="F57" s="4" t="s">
        <v>121</v>
      </c>
    </row>
    <row r="58" spans="1:6">
      <c r="A58" s="4" t="s">
        <v>146</v>
      </c>
      <c r="B58" s="5" t="s">
        <v>147</v>
      </c>
      <c r="C58" s="4" t="s">
        <v>146</v>
      </c>
      <c r="D58" s="4" t="s">
        <v>120</v>
      </c>
      <c r="E58" s="4" t="s">
        <v>146</v>
      </c>
      <c r="F58" s="4" t="s">
        <v>121</v>
      </c>
    </row>
    <row r="59" spans="1:6">
      <c r="A59" s="4" t="s">
        <v>148</v>
      </c>
      <c r="B59" s="5" t="s">
        <v>149</v>
      </c>
      <c r="C59" s="4" t="s">
        <v>148</v>
      </c>
      <c r="D59" s="4" t="s">
        <v>120</v>
      </c>
      <c r="E59" s="4" t="s">
        <v>148</v>
      </c>
      <c r="F59" s="4" t="s">
        <v>121</v>
      </c>
    </row>
    <row r="60" spans="1:6">
      <c r="A60" s="4" t="s">
        <v>150</v>
      </c>
      <c r="B60" s="5" t="s">
        <v>151</v>
      </c>
      <c r="C60" s="4" t="s">
        <v>150</v>
      </c>
      <c r="D60" s="4" t="s">
        <v>120</v>
      </c>
      <c r="E60" s="4" t="s">
        <v>150</v>
      </c>
      <c r="F60" s="4" t="s">
        <v>121</v>
      </c>
    </row>
    <row r="61" spans="1:6">
      <c r="A61" s="4" t="s">
        <v>152</v>
      </c>
      <c r="B61" s="5" t="s">
        <v>153</v>
      </c>
      <c r="C61" s="4" t="s">
        <v>152</v>
      </c>
      <c r="D61" s="4" t="s">
        <v>120</v>
      </c>
      <c r="E61" s="4" t="s">
        <v>152</v>
      </c>
      <c r="F61" s="4" t="s">
        <v>121</v>
      </c>
    </row>
    <row r="62" spans="1:6">
      <c r="A62" s="6" t="s">
        <v>154</v>
      </c>
      <c r="B62" s="5" t="s">
        <v>155</v>
      </c>
      <c r="C62" s="6" t="s">
        <v>154</v>
      </c>
      <c r="D62" s="4" t="s">
        <v>120</v>
      </c>
      <c r="E62" s="6" t="s">
        <v>154</v>
      </c>
      <c r="F62" s="4" t="s">
        <v>121</v>
      </c>
    </row>
    <row r="63" spans="1:6">
      <c r="A63" s="6" t="s">
        <v>156</v>
      </c>
      <c r="B63" s="5" t="s">
        <v>157</v>
      </c>
      <c r="C63" s="6" t="s">
        <v>156</v>
      </c>
      <c r="D63" s="4" t="s">
        <v>120</v>
      </c>
      <c r="E63" s="6" t="s">
        <v>156</v>
      </c>
      <c r="F63" s="4" t="s">
        <v>121</v>
      </c>
    </row>
    <row r="64" spans="1:6">
      <c r="A64" s="6" t="s">
        <v>158</v>
      </c>
      <c r="B64" s="5" t="s">
        <v>159</v>
      </c>
      <c r="C64" s="6" t="s">
        <v>158</v>
      </c>
      <c r="D64" s="4" t="s">
        <v>120</v>
      </c>
      <c r="E64" s="4" t="s">
        <v>158</v>
      </c>
      <c r="F64" s="4" t="s">
        <v>121</v>
      </c>
    </row>
    <row r="65" spans="1:6">
      <c r="A65" s="4" t="s">
        <v>160</v>
      </c>
      <c r="B65" s="5" t="s">
        <v>161</v>
      </c>
      <c r="C65" s="4" t="s">
        <v>160</v>
      </c>
      <c r="D65" s="4" t="s">
        <v>162</v>
      </c>
      <c r="E65" s="4" t="s">
        <v>160</v>
      </c>
      <c r="F65" s="4" t="s">
        <v>163</v>
      </c>
    </row>
    <row r="66" spans="1:6">
      <c r="A66" s="4" t="s">
        <v>164</v>
      </c>
      <c r="B66" s="5" t="s">
        <v>165</v>
      </c>
      <c r="C66" s="4" t="s">
        <v>164</v>
      </c>
      <c r="D66" s="4" t="s">
        <v>162</v>
      </c>
      <c r="E66" s="4" t="s">
        <v>164</v>
      </c>
      <c r="F66" s="4" t="s">
        <v>163</v>
      </c>
    </row>
    <row r="67" spans="1:6">
      <c r="A67" s="4" t="s">
        <v>166</v>
      </c>
      <c r="B67" s="5" t="s">
        <v>167</v>
      </c>
      <c r="C67" s="4" t="s">
        <v>166</v>
      </c>
      <c r="D67" s="4" t="s">
        <v>162</v>
      </c>
      <c r="E67" s="4" t="s">
        <v>166</v>
      </c>
      <c r="F67" s="4" t="s">
        <v>163</v>
      </c>
    </row>
    <row r="68" spans="1:6">
      <c r="A68" s="4" t="s">
        <v>168</v>
      </c>
      <c r="B68" s="5" t="s">
        <v>169</v>
      </c>
      <c r="C68" s="4" t="s">
        <v>168</v>
      </c>
      <c r="D68" s="4" t="s">
        <v>162</v>
      </c>
      <c r="E68" s="4" t="s">
        <v>168</v>
      </c>
      <c r="F68" s="4" t="s">
        <v>163</v>
      </c>
    </row>
    <row r="69" spans="1:6">
      <c r="A69" s="4" t="s">
        <v>170</v>
      </c>
      <c r="B69" s="5" t="s">
        <v>171</v>
      </c>
      <c r="C69" s="4" t="s">
        <v>170</v>
      </c>
      <c r="D69" s="4" t="s">
        <v>162</v>
      </c>
      <c r="E69" s="4" t="s">
        <v>170</v>
      </c>
      <c r="F69" s="4" t="s">
        <v>163</v>
      </c>
    </row>
    <row r="70" spans="1:6">
      <c r="A70" s="4" t="s">
        <v>172</v>
      </c>
      <c r="B70" s="5" t="s">
        <v>173</v>
      </c>
      <c r="C70" s="4" t="s">
        <v>172</v>
      </c>
      <c r="D70" s="4" t="s">
        <v>162</v>
      </c>
      <c r="E70" s="4" t="s">
        <v>172</v>
      </c>
      <c r="F70" s="4" t="s">
        <v>163</v>
      </c>
    </row>
    <row r="71" spans="1:6">
      <c r="A71" s="4" t="s">
        <v>174</v>
      </c>
      <c r="B71" s="5" t="s">
        <v>175</v>
      </c>
      <c r="C71" s="4" t="s">
        <v>174</v>
      </c>
      <c r="D71" s="4" t="s">
        <v>162</v>
      </c>
      <c r="E71" s="4" t="s">
        <v>174</v>
      </c>
      <c r="F71" s="4" t="s">
        <v>163</v>
      </c>
    </row>
    <row r="72" spans="1:6">
      <c r="A72" s="4" t="s">
        <v>176</v>
      </c>
      <c r="B72" s="5" t="s">
        <v>177</v>
      </c>
      <c r="C72" s="4" t="s">
        <v>176</v>
      </c>
      <c r="D72" s="4" t="s">
        <v>162</v>
      </c>
      <c r="E72" s="4" t="s">
        <v>176</v>
      </c>
      <c r="F72" s="4" t="s">
        <v>163</v>
      </c>
    </row>
    <row r="73" spans="1:6">
      <c r="A73" s="4" t="s">
        <v>178</v>
      </c>
      <c r="B73" s="5" t="s">
        <v>179</v>
      </c>
      <c r="C73" s="4" t="s">
        <v>178</v>
      </c>
      <c r="D73" s="4" t="s">
        <v>162</v>
      </c>
      <c r="E73" s="4" t="s">
        <v>178</v>
      </c>
      <c r="F73" s="4" t="s">
        <v>163</v>
      </c>
    </row>
    <row r="74" spans="1:6">
      <c r="A74" s="4" t="s">
        <v>180</v>
      </c>
      <c r="B74" s="5" t="s">
        <v>181</v>
      </c>
      <c r="C74" s="4" t="s">
        <v>180</v>
      </c>
      <c r="D74" s="4" t="s">
        <v>162</v>
      </c>
      <c r="E74" s="4" t="s">
        <v>180</v>
      </c>
      <c r="F74" s="4" t="s">
        <v>163</v>
      </c>
    </row>
    <row r="75" spans="1:6">
      <c r="A75" s="4" t="s">
        <v>182</v>
      </c>
      <c r="B75" s="5" t="s">
        <v>183</v>
      </c>
      <c r="C75" s="4" t="s">
        <v>182</v>
      </c>
      <c r="D75" s="4" t="s">
        <v>162</v>
      </c>
      <c r="E75" s="4" t="s">
        <v>182</v>
      </c>
      <c r="F75" s="4" t="s">
        <v>163</v>
      </c>
    </row>
    <row r="76" spans="1:6">
      <c r="A76" s="4" t="s">
        <v>184</v>
      </c>
      <c r="B76" s="5" t="s">
        <v>185</v>
      </c>
      <c r="C76" s="4" t="s">
        <v>184</v>
      </c>
      <c r="D76" s="4" t="s">
        <v>162</v>
      </c>
      <c r="E76" s="4" t="s">
        <v>184</v>
      </c>
      <c r="F76" s="4" t="s">
        <v>163</v>
      </c>
    </row>
    <row r="77" spans="1:6">
      <c r="A77" s="4" t="s">
        <v>186</v>
      </c>
      <c r="B77" s="5" t="s">
        <v>187</v>
      </c>
      <c r="C77" s="4" t="s">
        <v>186</v>
      </c>
      <c r="D77" s="4" t="s">
        <v>162</v>
      </c>
      <c r="E77" s="4" t="s">
        <v>186</v>
      </c>
      <c r="F77" s="4" t="s">
        <v>163</v>
      </c>
    </row>
    <row r="78" spans="1:6">
      <c r="A78" s="6" t="s">
        <v>188</v>
      </c>
      <c r="B78" s="5" t="s">
        <v>189</v>
      </c>
      <c r="C78" s="6" t="s">
        <v>188</v>
      </c>
      <c r="D78" s="4" t="s">
        <v>162</v>
      </c>
      <c r="E78" s="6" t="s">
        <v>188</v>
      </c>
      <c r="F78" s="4" t="s">
        <v>163</v>
      </c>
    </row>
    <row r="79" spans="1:6">
      <c r="A79" s="6" t="s">
        <v>190</v>
      </c>
      <c r="B79" s="5" t="s">
        <v>191</v>
      </c>
      <c r="C79" s="6" t="s">
        <v>190</v>
      </c>
      <c r="D79" s="4" t="s">
        <v>162</v>
      </c>
      <c r="E79" s="6" t="s">
        <v>190</v>
      </c>
      <c r="F79" s="4" t="s">
        <v>163</v>
      </c>
    </row>
    <row r="80" spans="1:6">
      <c r="A80" s="4" t="s">
        <v>192</v>
      </c>
      <c r="B80" s="5" t="s">
        <v>193</v>
      </c>
      <c r="C80" s="4" t="s">
        <v>192</v>
      </c>
      <c r="D80" s="4" t="s">
        <v>162</v>
      </c>
      <c r="E80" s="4" t="s">
        <v>192</v>
      </c>
      <c r="F80" s="4" t="s">
        <v>163</v>
      </c>
    </row>
    <row r="81" spans="1:6">
      <c r="A81" s="4" t="s">
        <v>194</v>
      </c>
      <c r="B81" s="5" t="s">
        <v>195</v>
      </c>
      <c r="C81" s="4" t="s">
        <v>194</v>
      </c>
      <c r="D81" s="4" t="s">
        <v>162</v>
      </c>
      <c r="E81" s="4" t="s">
        <v>194</v>
      </c>
      <c r="F81" s="4" t="s">
        <v>163</v>
      </c>
    </row>
    <row r="82" spans="1:6">
      <c r="A82" s="4" t="s">
        <v>196</v>
      </c>
      <c r="B82" s="5" t="s">
        <v>197</v>
      </c>
      <c r="C82" s="4" t="s">
        <v>196</v>
      </c>
      <c r="D82" s="4" t="s">
        <v>198</v>
      </c>
      <c r="E82" s="4" t="s">
        <v>196</v>
      </c>
      <c r="F82" s="4" t="s">
        <v>199</v>
      </c>
    </row>
    <row r="83" spans="1:6">
      <c r="A83" s="4" t="s">
        <v>200</v>
      </c>
      <c r="B83" s="5" t="s">
        <v>201</v>
      </c>
      <c r="C83" s="4" t="s">
        <v>200</v>
      </c>
      <c r="D83" s="4" t="s">
        <v>198</v>
      </c>
      <c r="E83" s="4" t="s">
        <v>200</v>
      </c>
      <c r="F83" s="4" t="s">
        <v>199</v>
      </c>
    </row>
    <row r="84" spans="1:6">
      <c r="A84" s="4" t="s">
        <v>202</v>
      </c>
      <c r="B84" s="5" t="s">
        <v>203</v>
      </c>
      <c r="C84" s="4" t="s">
        <v>202</v>
      </c>
      <c r="D84" s="4" t="s">
        <v>198</v>
      </c>
      <c r="E84" s="4" t="s">
        <v>202</v>
      </c>
      <c r="F84" s="4" t="s">
        <v>199</v>
      </c>
    </row>
    <row r="85" spans="1:6">
      <c r="A85" s="4" t="s">
        <v>204</v>
      </c>
      <c r="B85" s="5" t="s">
        <v>205</v>
      </c>
      <c r="C85" s="4" t="s">
        <v>204</v>
      </c>
      <c r="D85" s="4" t="s">
        <v>198</v>
      </c>
      <c r="E85" s="4" t="s">
        <v>204</v>
      </c>
      <c r="F85" s="4" t="s">
        <v>199</v>
      </c>
    </row>
    <row r="86" spans="1:6">
      <c r="A86" s="4" t="s">
        <v>206</v>
      </c>
      <c r="B86" s="5" t="s">
        <v>207</v>
      </c>
      <c r="C86" s="4" t="s">
        <v>206</v>
      </c>
      <c r="D86" s="4" t="s">
        <v>198</v>
      </c>
      <c r="E86" s="4" t="s">
        <v>206</v>
      </c>
      <c r="F86" s="4" t="s">
        <v>199</v>
      </c>
    </row>
    <row r="87" spans="1:6">
      <c r="A87" s="4" t="s">
        <v>208</v>
      </c>
      <c r="B87" s="5" t="s">
        <v>209</v>
      </c>
      <c r="C87" s="4" t="s">
        <v>208</v>
      </c>
      <c r="D87" s="4" t="s">
        <v>198</v>
      </c>
      <c r="E87" s="4" t="s">
        <v>208</v>
      </c>
      <c r="F87" s="4" t="s">
        <v>199</v>
      </c>
    </row>
    <row r="88" spans="1:6">
      <c r="A88" s="4" t="s">
        <v>210</v>
      </c>
      <c r="B88" s="5" t="s">
        <v>211</v>
      </c>
      <c r="C88" s="4" t="s">
        <v>210</v>
      </c>
      <c r="D88" s="4" t="s">
        <v>198</v>
      </c>
      <c r="E88" s="4" t="s">
        <v>210</v>
      </c>
      <c r="F88" s="4" t="s">
        <v>199</v>
      </c>
    </row>
    <row r="89" spans="1:6">
      <c r="A89" s="4" t="s">
        <v>212</v>
      </c>
      <c r="B89" s="5" t="s">
        <v>213</v>
      </c>
      <c r="C89" s="4" t="s">
        <v>212</v>
      </c>
      <c r="D89" s="4" t="s">
        <v>198</v>
      </c>
      <c r="E89" s="4" t="s">
        <v>212</v>
      </c>
      <c r="F89" s="4" t="s">
        <v>199</v>
      </c>
    </row>
    <row r="90" spans="1:6">
      <c r="A90" s="4" t="s">
        <v>214</v>
      </c>
      <c r="B90" s="5" t="s">
        <v>215</v>
      </c>
      <c r="C90" s="4" t="s">
        <v>214</v>
      </c>
      <c r="D90" s="4" t="s">
        <v>198</v>
      </c>
      <c r="E90" s="4" t="s">
        <v>214</v>
      </c>
      <c r="F90" s="4" t="s">
        <v>199</v>
      </c>
    </row>
    <row r="91" spans="1:6">
      <c r="A91" s="6" t="s">
        <v>216</v>
      </c>
      <c r="B91" s="5" t="s">
        <v>217</v>
      </c>
      <c r="C91" s="6" t="s">
        <v>216</v>
      </c>
      <c r="D91" s="4" t="s">
        <v>198</v>
      </c>
      <c r="E91" s="6" t="s">
        <v>216</v>
      </c>
      <c r="F91" s="4" t="s">
        <v>199</v>
      </c>
    </row>
    <row r="92" spans="1:6">
      <c r="A92" s="4" t="s">
        <v>218</v>
      </c>
      <c r="B92" s="5" t="s">
        <v>219</v>
      </c>
      <c r="C92" s="4" t="s">
        <v>218</v>
      </c>
      <c r="D92" s="4" t="s">
        <v>198</v>
      </c>
      <c r="E92" s="4" t="s">
        <v>218</v>
      </c>
      <c r="F92" s="4" t="s">
        <v>199</v>
      </c>
    </row>
    <row r="93" spans="1:6">
      <c r="A93" s="4" t="s">
        <v>220</v>
      </c>
      <c r="B93" s="4" t="s">
        <v>221</v>
      </c>
      <c r="C93" s="4" t="s">
        <v>220</v>
      </c>
      <c r="D93" s="1"/>
      <c r="E93" s="4" t="s">
        <v>220</v>
      </c>
      <c r="F93" s="1"/>
    </row>
    <row r="94" spans="1:6">
      <c r="A94" s="1"/>
      <c r="B94" s="4" t="s">
        <v>222</v>
      </c>
      <c r="C94" s="1"/>
      <c r="D94" s="1"/>
      <c r="E94" s="1"/>
      <c r="F94" s="1"/>
    </row>
    <row r="95" spans="1:6">
      <c r="A95" s="1"/>
      <c r="B95" s="4" t="s">
        <v>223</v>
      </c>
      <c r="C95" s="1"/>
      <c r="D95" s="1"/>
      <c r="E95" s="1"/>
      <c r="F95" s="1"/>
    </row>
    <row r="96" spans="1:6">
      <c r="A96" s="1"/>
      <c r="B96" s="4" t="s">
        <v>224</v>
      </c>
      <c r="C96" s="1"/>
      <c r="D96" s="1"/>
      <c r="E96" s="1"/>
      <c r="F96" s="1"/>
    </row>
    <row r="97" spans="2:2">
      <c r="B97" s="4" t="s">
        <v>225</v>
      </c>
    </row>
    <row r="98" spans="2:2">
      <c r="B98" s="4" t="s">
        <v>226</v>
      </c>
    </row>
    <row r="99" spans="2:2">
      <c r="B99" s="4" t="s">
        <v>227</v>
      </c>
    </row>
  </sheetData>
  <phoneticPr fontId="1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已命名的範圍</vt:lpstr>
      </vt:variant>
      <vt:variant>
        <vt:i4>7</vt:i4>
      </vt:variant>
    </vt:vector>
  </HeadingPairs>
  <TitlesOfParts>
    <vt:vector size="16" baseType="lpstr">
      <vt:lpstr>帶動中小學社團</vt:lpstr>
      <vt:lpstr>服務性-特專</vt:lpstr>
      <vt:lpstr>服務性-專案</vt:lpstr>
      <vt:lpstr>全部的特專</vt:lpstr>
      <vt:lpstr>藝術音樂學術-專案</vt:lpstr>
      <vt:lpstr>藝術音樂學術-對外比賽</vt:lpstr>
      <vt:lpstr>休閒體能-專案</vt:lpstr>
      <vt:lpstr>休閒體能-對外比賽</vt:lpstr>
      <vt:lpstr>社團</vt:lpstr>
      <vt:lpstr>'休閒體能-專案'!Print_Area</vt:lpstr>
      <vt:lpstr>'休閒體能-對外比賽'!Print_Area</vt:lpstr>
      <vt:lpstr>'服務性-特專'!Print_Area</vt:lpstr>
      <vt:lpstr>'服務性-專案'!Print_Area</vt:lpstr>
      <vt:lpstr>帶動中小學社團!Print_Area</vt:lpstr>
      <vt:lpstr>'藝術音樂學術-專案'!Print_Area</vt:lpstr>
      <vt:lpstr>'藝術音樂學術-對外比賽'!Print_Area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2016-03-16T13:02:17Z</cp:lastPrinted>
  <dcterms:created xsi:type="dcterms:W3CDTF">2015-09-10T07:48:22Z</dcterms:created>
  <dcterms:modified xsi:type="dcterms:W3CDTF">2016-03-28T08:52:31Z</dcterms:modified>
</cp:coreProperties>
</file>